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08" tabRatio="987" activeTab="0"/>
  </bookViews>
  <sheets>
    <sheet name="1.pripremni" sheetId="1" r:id="rId1"/>
    <sheet name="2.zemljani" sheetId="2" r:id="rId2"/>
    <sheet name="3.ODVODNJA" sheetId="3" r:id="rId3"/>
    <sheet name="4.kolnička" sheetId="4" r:id="rId4"/>
    <sheet name="5.oprema ceste" sheetId="5" r:id="rId5"/>
    <sheet name="6kontrola izvedbe" sheetId="6" r:id="rId6"/>
    <sheet name="rekapitulacija" sheetId="7" r:id="rId7"/>
  </sheets>
  <definedNames>
    <definedName name="_Toc532263130_1">'1.pripremni'!#REF!</definedName>
    <definedName name="_Toc532263130_2">'2.zemljani'!#REF!</definedName>
    <definedName name="_Toc532263130_3">'3.ODVODNJA'!#REF!</definedName>
    <definedName name="_Toc532263130_4">'4.kolnička'!#REF!</definedName>
    <definedName name="_Toc532263130_5">'5.oprema ceste'!#REF!</definedName>
    <definedName name="_Toc532263130_6">'6kontrola izvedbe'!#REF!</definedName>
    <definedName name="_Toc532263130_7">'rekapitulacija'!#REF!</definedName>
    <definedName name="_Toc532263132_1">'1.pripremni'!#REF!</definedName>
    <definedName name="_Toc532263132_2">'2.zemljani'!#REF!</definedName>
    <definedName name="_Toc532263132_3">'3.ODVODNJA'!#REF!</definedName>
    <definedName name="_Toc532263132_4">'4.kolnička'!#REF!</definedName>
    <definedName name="_Toc532263132_5">'5.oprema ceste'!#REF!</definedName>
    <definedName name="_Toc532263132_6">'6kontrola izvedbe'!#REF!</definedName>
    <definedName name="_Toc532263132_7">'rekapitulacija'!#REF!</definedName>
    <definedName name="_Toc532286383_1">'1.pripremni'!#REF!</definedName>
    <definedName name="_Toc532286383_2">'2.zemljani'!#REF!</definedName>
    <definedName name="_Toc532286383_3">'3.ODVODNJA'!#REF!</definedName>
    <definedName name="_Toc532286383_4">'4.kolnička'!#REF!</definedName>
    <definedName name="_Toc532286383_5">'5.oprema ceste'!#REF!</definedName>
    <definedName name="_Toc532286383_6">'6kontrola izvedbe'!#REF!</definedName>
    <definedName name="_Toc532286383_7">'rekapitulacija'!#REF!</definedName>
    <definedName name="_Toc532286385_1">'1.pripremni'!#REF!</definedName>
    <definedName name="_Toc532286385_2">'2.zemljani'!#REF!</definedName>
    <definedName name="_Toc532286385_3">'3.ODVODNJA'!#REF!</definedName>
    <definedName name="_Toc532286385_4">'4.kolnička'!#REF!</definedName>
    <definedName name="_Toc532286385_5">'5.oprema ceste'!#REF!</definedName>
    <definedName name="_Toc532286385_6">'6kontrola izvedbe'!#REF!</definedName>
    <definedName name="_Toc532286385_7">'rekapitulacija'!#REF!</definedName>
    <definedName name="Excel_BuiltIn__FilterDatabase_1">'1.pripremni'!#REF!</definedName>
    <definedName name="Excel_BuiltIn__FilterDatabase_2">'2.zemljani'!#REF!</definedName>
    <definedName name="Excel_BuiltIn__FilterDatabase_3">'3.ODVODNJA'!#REF!</definedName>
    <definedName name="Excel_BuiltIn__FilterDatabase_4">'4.kolnička'!#REF!</definedName>
    <definedName name="Excel_BuiltIn__FilterDatabase_5">'5.oprema ceste'!#REF!</definedName>
    <definedName name="Excel_BuiltIn__FilterDatabase_6">'6kontrola izvedbe'!#REF!</definedName>
    <definedName name="Excel_BuiltIn__FilterDatabase_7">'rekapitulacija'!#REF!</definedName>
    <definedName name="_xlnm.Print_Titles" localSheetId="0">'1.pripremni'!$1:$5</definedName>
    <definedName name="_xlnm.Print_Titles" localSheetId="1">'2.zemljani'!$1:$5</definedName>
    <definedName name="_xlnm.Print_Titles" localSheetId="2">'3.ODVODNJA'!$1:$5</definedName>
    <definedName name="_xlnm.Print_Titles" localSheetId="3">'4.kolnička'!$1:$5</definedName>
    <definedName name="_xlnm.Print_Titles" localSheetId="4">'5.oprema ceste'!$1:$5</definedName>
    <definedName name="_xlnm.Print_Titles" localSheetId="5">'6kontrola izvedbe'!$1:$5</definedName>
    <definedName name="_xlnm.Print_Titles" localSheetId="6">'rekapitulacija'!$1:$2</definedName>
    <definedName name="_xlnm.Print_Area" localSheetId="0">'1.pripremni'!$A$1:$G$32</definedName>
    <definedName name="_xlnm.Print_Area" localSheetId="2">'3.ODVODNJA'!$A$1:$G$99</definedName>
  </definedNames>
  <calcPr fullCalcOnLoad="1"/>
</workbook>
</file>

<file path=xl/sharedStrings.xml><?xml version="1.0" encoding="utf-8"?>
<sst xmlns="http://schemas.openxmlformats.org/spreadsheetml/2006/main" count="340" uniqueCount="234">
  <si>
    <t>broj</t>
  </si>
  <si>
    <t>Opis stavke</t>
  </si>
  <si>
    <t>JM</t>
  </si>
  <si>
    <t>Količina</t>
  </si>
  <si>
    <t>J. C.</t>
  </si>
  <si>
    <t>Iznos</t>
  </si>
  <si>
    <t>1</t>
  </si>
  <si>
    <t>PRIPREMNI RADOVI</t>
  </si>
  <si>
    <t>1.1.</t>
  </si>
  <si>
    <t>ISKOLČENJE TRASE I OBJEKATA</t>
  </si>
  <si>
    <t>Iskolčenje trase i objekata obuhvaća sva geodetska mjerenja, kojima se podaci iz projekta prenose na teren ili s terena u projekte, osiguranje osi iskolčene trase, profiliranje, obnavljanje i održavanje iskolčenih oznaka na terenu za sve vrijeme građenja,</t>
  </si>
  <si>
    <t>Obračun radova:</t>
  </si>
  <si>
    <t>Rad se mjeri za sva parkirališta u skladu s projektom.</t>
  </si>
  <si>
    <t>kompl.</t>
  </si>
  <si>
    <t>1.2.</t>
  </si>
  <si>
    <t>Geodetski snimak izvedene građevine i izrada situacijskog nacrta izgrađene građevine prema građevinskoj dozvoli kao dio geodetskog elabora koju izrađuje i potpisuje osoba registrirana za obavljanje te djelatnosti po posebnom propisu sa svim popratnim troškovima.  Izvoditelj je dužan Investitoru predati potvrdu o  predaji geodetskog snimka izvedenog stanja, koju  je ovjerilo tijelo državne uprave nadležno za poslove katastra.</t>
  </si>
  <si>
    <t>1.3.</t>
  </si>
  <si>
    <t>m'</t>
  </si>
  <si>
    <t>1.4.</t>
  </si>
  <si>
    <t>UKLANJANJE UMJETNIH OBJEKATA, PROMETNIH ZNAKOVA, REKLAMNIH PLOČA I SLIČNO</t>
  </si>
  <si>
    <t xml:space="preserve">Stavka obuhvaća rušenje postojeće konstrukcije kolnika, nogostupa, uklanjanje rubnjaka, kolnih prilaza i cijevnih propusta. Radove treba obaviti bez nanošenja štete na ostalim objektima i posjedima uz cestu. </t>
  </si>
  <si>
    <t>Stavka obuhvaća i pronalaženje deponije, odvoz uklonjenog materijala na deponiju i sve troškove deponiranja.</t>
  </si>
  <si>
    <t>1.4.1.</t>
  </si>
  <si>
    <t>Strojno frezanje asfalta širine 50cm i debljine 6 cm u dužini novih parkirališta.</t>
  </si>
  <si>
    <t>m2</t>
  </si>
  <si>
    <t>1.4.2.</t>
  </si>
  <si>
    <t>kom</t>
  </si>
  <si>
    <t>LOKACIJA I ZAŠTITA KOMUNALNIH I OSTALIH PRIKLJUČAKA</t>
  </si>
  <si>
    <t>Stavka obuhvaća lociranje i po potrebi zaštitu komunalnih instalacija i ostalih priključaka, kao što su zračni i podzemni vodovi električne energije, telefonski vodovi, plinovod, vodovod, kanalizacija i drugo koji su sastavni dio buduće prometnice</t>
  </si>
  <si>
    <t>Ručni iskop rova za pronalazak postojećih instalacija</t>
  </si>
  <si>
    <t>m3</t>
  </si>
  <si>
    <t>Polaganje betonskih polucijevi za zaštitu postojećih instalacija na mjestima gdje se nalaze u blizini posteljice parkirališta.</t>
  </si>
  <si>
    <t>Ukupno  1. - PRIPREMNI RADOVI</t>
  </si>
  <si>
    <t>UKUPNI IZNOS ZA PRIJENOS U REKAPITULACIJU ( Kn )</t>
  </si>
  <si>
    <t>2</t>
  </si>
  <si>
    <t>ZEMLJANI RADOVI</t>
  </si>
  <si>
    <t>2.1.</t>
  </si>
  <si>
    <t>ŠIROKI ISKOP</t>
  </si>
  <si>
    <t>Stavka obuhvaća široke iskope u materijala kategorije "C", predviđene projektom,odvoz iskopanog materijala na deponiju, pronalazak deponije i sve troškove deponiranja.
Iskop se obavlja prema visinskim kotama iz projekta</t>
  </si>
  <si>
    <t>Rad se mjeri u kubičnim metrima stvarno iskopanog materijala, mjereno u sraslom stanju.</t>
  </si>
  <si>
    <t>a)</t>
  </si>
  <si>
    <t>Iskop za parkirališta, dubine do 40 cm</t>
  </si>
  <si>
    <t>b)</t>
  </si>
  <si>
    <t>Iskop za pješačku stazu, dubine do 30 cm</t>
  </si>
  <si>
    <t>2.2.</t>
  </si>
  <si>
    <t>IZRADA POSTELJICE OD ZEMLJANIH MATERIJALA</t>
  </si>
  <si>
    <t>Zahtijevi kakvoće su: stupanj zbijenosti Sz=100%, modul stišljivosti Ms=30 MN/m2 (za stazu =20 MN/m2).</t>
  </si>
  <si>
    <t>Obračun radova u m2 posteljice.</t>
  </si>
  <si>
    <t>posteljica za parkiralište</t>
  </si>
  <si>
    <t>posteljica za pješačku stazu</t>
  </si>
  <si>
    <t>2.3.</t>
  </si>
  <si>
    <t>POLAGANJE GEOTEKSTILA</t>
  </si>
  <si>
    <t>Nabava i polaganje geotekstila s preklapanjem na posteljicu parkirališta. Kvaliteta i klasifikacija geotekstila prema OTU (geotekstil tip 300 g/m2). Preklapanje treba izvesti u smjeru nasipavanja materijala. Najmanja veličina preklopa iznosi 50 cm. Geotekstil položiti na površinu posteljice gdje ne zadovoljava traženi modul stišljivosti. Obračun po m2 ugrađenog geotekstila. Rad izvršiti uz pismenu suglasnost nadzornog inženjera.</t>
  </si>
  <si>
    <t>2.4.</t>
  </si>
  <si>
    <t>2.4.1.</t>
  </si>
  <si>
    <t>UREĐENJE ZEMLJANE POVRŠINE</t>
  </si>
  <si>
    <t>Nasipavanje, sabijanje i planiranje površine uz rub pješačke staze i parkirališta u zelenom pojasu. Debljina nasutog sloja zemlje cca 10 cm, širina zelenog pojasa do 0,5 m'. Koristiti zemljani materijal deponiran pored trase od iskopa. Visina nasutog materijala treba biti do visine pješačke staze. Obračun po m2 uređene površine.</t>
  </si>
  <si>
    <t>Ukupno  2. - ZEMLJANI RADOVI</t>
  </si>
  <si>
    <t>3.</t>
  </si>
  <si>
    <t>ODVODNJA</t>
  </si>
  <si>
    <t>3.1.</t>
  </si>
  <si>
    <t>REVIZIJSKA OKNA (RO)</t>
  </si>
  <si>
    <t>3.1.1.</t>
  </si>
  <si>
    <t xml:space="preserve">Monolitna revizijska okna </t>
  </si>
  <si>
    <t>Revizijska okna izvode se prema zadanim mjerama i visinskim kotama iz projekta, svijetlih dimenzija 100x100x120 cm. 
Monolitna revizijska okna pravokutnog presjeka izvode se od vodonepropusnog betona klase C 30/37 (v/c faktor ispod 0,45). Revizijska okna se ugrađuju na pripremljeni iskop na podložni sloj betona C12/15  debljine 10 cm. Debljine dna, vertikalnih stijenki i gornje ploče revizijskog okna iznose 20 cm. Vertkalne stijenke se izvode u dvostranoj oplati.</t>
  </si>
  <si>
    <t>Rad obuhvaća izvedbu kinete u revizionim oknima prema detaljima iz projekta. Za izvedbu kineta koriste se kao oplata polucijevi promjera priključene kanalizacije (računajući dotočnu cijev).</t>
  </si>
  <si>
    <t>U stjenku dobaviti i ugraditi umetke od tvrde plastike za vodonepropusnu ugradnju kanalizacionih cijevi iz tvrde plastike u stjenke okna.</t>
  </si>
  <si>
    <t>Stavka obuhvaća pripremu podloge, nabavu, ugradnju i njegu betona, nabavu i ugradnju stupaljki, nabavu, postavljanje i uklanjanje oplate, armaturu zida MAG R-335 dvostrano, R-525 u pločama. Čišćenje okoliša od otpada nastalog tijekom izvedbe revizijskog okna, te sav materijal i rad potreban za potpunu izradu revizionog okna.</t>
  </si>
  <si>
    <t>Radovi se mjere po komadu ugrađenog revizijskog okna prema dimenzijama iz projekta.</t>
  </si>
  <si>
    <t>Revizijsko okno dubine 1,20 m.</t>
  </si>
  <si>
    <t>3.2.</t>
  </si>
  <si>
    <t>UGRADNJA OKVIRA I POKLOPACA NA REVIZIJSKA OKNA</t>
  </si>
  <si>
    <t>Stavka obuhvaća nabavu i ugradnju okvira i lijevano željeznih poklopaca, .</t>
  </si>
  <si>
    <t>Radovi se mjere po komadu ugrađenog okvira i poklopca.</t>
  </si>
  <si>
    <t>3.2.1</t>
  </si>
  <si>
    <t>Lijevano željezni poklopac veličine 60x60cm, nosivosti 400 kN.</t>
  </si>
  <si>
    <t>3.3.</t>
  </si>
  <si>
    <t>SLIVNIK OD MONTAŽNIH BETONSKIH CIJEVI</t>
  </si>
  <si>
    <r>
      <t xml:space="preserve">Slivnik se izrađuje od montažnih tvornički pripravljenih elemenata kružnog presjeka </t>
    </r>
    <r>
      <rPr>
        <sz val="8"/>
        <rFont val="Symbol"/>
        <family val="1"/>
      </rPr>
      <t>f</t>
    </r>
    <r>
      <rPr>
        <sz val="8"/>
        <rFont val="Arial CE"/>
        <family val="2"/>
      </rPr>
      <t xml:space="preserve"> 50 cm od betona klase C 40/45 na mjestima prema rasporedu iz projekta.
Na slivnik se u ugrađuje rešetka s okvirom dimenzija 400x400mm, nosivosti 400 kN.</t>
    </r>
  </si>
  <si>
    <t>Stavka obuhvaća sabijanje i uređenje tla, nabavu i ugradnju podložnog betona C16/20 debljine 15cm, nabavu i ugradnju montažnih elemenata, rešetke i okvira, čišćenje okoliša od otpada nastalog tijekom izvedbe slivnika, te sav materijal i rad potreban za potpunu izradu slivnika.</t>
  </si>
  <si>
    <t>3.3.1</t>
  </si>
  <si>
    <t xml:space="preserve">Rad se mjeri i obračunava po komadu propisno ugrađenog slivnika. </t>
  </si>
  <si>
    <t>3.4.</t>
  </si>
  <si>
    <t>ISKOP ROVA ZA SLIVNIČKE VEZE</t>
  </si>
  <si>
    <t>Stavka obuhvaća strojni iskop rova za kanalizaciju, uz dodatak ručnog rada u  materijalu kategorije  “C”, te odvoz viška materijala na deponiju, pronalazak deponije i svi troškovi deponiranja.</t>
  </si>
  <si>
    <t>Rad se mjeri u kubičnim metrima stvarno izvršenog iskopa u sraslom stanju prema mjerama iz projekta.</t>
  </si>
  <si>
    <t>3.4.1</t>
  </si>
  <si>
    <t xml:space="preserve">Iskop rova, presjeka 50 x 100 cm. </t>
  </si>
  <si>
    <t>3.5.</t>
  </si>
  <si>
    <t>PODLOGA OD PIJESKA KANALIZACIJSKOG ROVA ( SLIVNIČKE VEZE )</t>
  </si>
  <si>
    <t xml:space="preserve">Stavka obuhvaća dobavu, razastiranje i planiranje pijeska u sloju od 10 cm, sabijanje laganim sredstvima za sabijanje ili ručno nabijačima. </t>
  </si>
  <si>
    <t>Rad se mjeri u kubičnim metrima ugrađenog materijala.</t>
  </si>
  <si>
    <t>3.6.</t>
  </si>
  <si>
    <t>UGRADNJA ODVODNIH CIJEVI ZA SLIVNIČKE VEZE</t>
  </si>
  <si>
    <t>U stavku je uključena nabava i ugradnja PEHD cijevi Ø200 mm SN8.
Stavkom su obračunati i fazonski komadi, brtvila, obrada spojeva, kao i sav rad, materijal i pribor potreban za potpunu propisanu ugradnju i spajanje kanalizacijskih cijevi, uključivo i kontrolu vodonepropusnosti tlačnom probom.</t>
  </si>
  <si>
    <t>Rad se mjeri u metrima ugrađene cijevi, uključivo s izradom obloge.</t>
  </si>
  <si>
    <t>3.6.1</t>
  </si>
  <si>
    <r>
      <t>PEHD</t>
    </r>
    <r>
      <rPr>
        <sz val="8"/>
        <rFont val="Symbol"/>
        <family val="1"/>
      </rPr>
      <t xml:space="preserve"> </t>
    </r>
    <r>
      <rPr>
        <sz val="8"/>
        <rFont val="Arial"/>
        <family val="2"/>
      </rPr>
      <t>Ø 200 mm</t>
    </r>
  </si>
  <si>
    <t>3.7.</t>
  </si>
  <si>
    <t>ZATRPAVANJE PIJESKOM KANALIZACIJSKOG ROVA (SLIVNIČKE VEZE )</t>
  </si>
  <si>
    <t>Stavka obuhvaća razastiranje i planiranje pijeska, sabijanje pijeska zaljevanjem vodom.</t>
  </si>
  <si>
    <t>Rad se mjeri u kubičnim metrima ugrađenog pijeska u rov uz odbitak volumena kanalizacione cijevi.</t>
  </si>
  <si>
    <t>3.8.</t>
  </si>
  <si>
    <t>ZATRPAVANJE KANALIZACIJSKOG ROVA ZEMLJOM (SLIVNIČKE VEZE )</t>
  </si>
  <si>
    <t>Stavka obuhvaća razastiranje, planiranje i lagano sabijanje zemljanog materijala u slojevima.</t>
  </si>
  <si>
    <t>Rad se mjeri u kubičnim metrima ugrađenog zemljanog materijala iz iskopa u kanalizacijski rov.</t>
  </si>
  <si>
    <t>3.9.</t>
  </si>
  <si>
    <t>IZRADA CESTOVNIH BETONSKIH RUBNJAKA</t>
  </si>
  <si>
    <t>Rad se mjeri u metrima postavljenih rubnjaka u pravcu i krivinama – lepeze, uključivo s izvedbom podloge.</t>
  </si>
  <si>
    <t>3.9.1</t>
  </si>
  <si>
    <t>3.10.</t>
  </si>
  <si>
    <t>IZRADA BETONSKIH CIJEVNIH PROPUSTA</t>
  </si>
  <si>
    <t>3.10.1.</t>
  </si>
  <si>
    <t>Nabava, doprema i ugradba tamponskog sloja šljunka ispod podne ploče cijevnog propusta d=20 cm, i uređenog dijela kanala do propusta, uz zbijanje Me=3 kN/cm2. Obračun po m3 ugrađenog i zbijenog tampona.</t>
  </si>
  <si>
    <t xml:space="preserve">Izrada, postavljanje, skidanje i čišćenje dvostrane (jednostrane) daščane oplate za čeone zidove cijevnog propusta, kao i uređenja dna i pokose kanala do propusta. U cijenu su uključene vrijednosti svih radova i materijala. Obična oplata. </t>
  </si>
  <si>
    <t>Nabava, doprema, ugradba i njega svježeg betona klase C 20/25, temelje i čeone zidove propusta d=25 cm, i uređena dna i pokose kanala do propusta d=15 cm. Čeone zidove propusta armirati dovstrano MAG R-335, obloge kanala jednostrano R-196. Obračun po m3 ugrađenog betona. U cijeni sav rad i materijal.</t>
  </si>
  <si>
    <t>Zatrpavanje cijevnih betonskih propusta pijeskom (šljunkom). Nabava, doprema i ugradba pijeska u rov između zemljanog pokosa i betonskih cijevi (obloge), nakon polaganja cijevi betonskog propusta, na potrebnu visinu do 10 cm., iznad tjemena cijevi. Pijesak potrebno zbiti uz obilno polijevanje vodom. Obračun po m3 ugrađenog pijeska.</t>
  </si>
  <si>
    <t>3.11.</t>
  </si>
  <si>
    <t>IZMULJIVANJE I ČIŠĆENJE CESTOVNIH JARAKA</t>
  </si>
  <si>
    <t>Stavka obuhvaća strojno čišćenje i produbljivanje postojećih zamuljenih cestovnih jaraka u tlu III ktg. Rad se obavlja na svim kanalima koji su u prostoru zahvata, u trasi cestovnih betonskih propusta.</t>
  </si>
  <si>
    <t>Obračun po m3 izmuljenog cestovnog jarka.</t>
  </si>
  <si>
    <t>3.12.</t>
  </si>
  <si>
    <t>IZRADA PLITKIH DRENAŽA</t>
  </si>
  <si>
    <t xml:space="preserve">Stavka obuhvaća strojni iskop materijala za drenažni rov u “C” kategoriji tla. Dno rova mora biti na dubini većoj od dubine smrzavanja tla, uređeno i isplanirano u zadani nagib i pad dna prema projektu. Na izravnato i uređeno dno rova ugrađuje se podloga od betona C20/25  na koju se polaže drenažna cijev umotana u geotextil (200g/m). Drenažne cijevi su tvornički proizvedene perforirane cijevi od tvrdog PVC profila 100 mm. 
U stavku je uključena nabava i ugradnja svih potrebnih materijala za izradu drenaže, te strojni iskop materijala za drenažni rov u ''C'' kategoriji tla poprečnog presjeka prema projektu s odvozom materijala na deponiju, pronalaskom deponije i svim troškovima deponiranja.  </t>
  </si>
  <si>
    <t>Rad se mjeri i obračunava po metru dužnom izvedenog drenažnog sustava prema projektu.</t>
  </si>
  <si>
    <t>Ukupno  3. - ODVODNJA</t>
  </si>
  <si>
    <t>4.</t>
  </si>
  <si>
    <t>KOLNIČKA KONSTRUKCIJA I PJEŠAČKA STAZA</t>
  </si>
  <si>
    <t>4.1.</t>
  </si>
  <si>
    <t>NOSIVI SLOJ OD DROBLJENOG KAMENOG MATERIJALA BEZ VEZIVA</t>
  </si>
  <si>
    <t>Sloj mehanički stabiliziranog drobljenog zrnatog kamenog naterijala na parkiralištu i kolnim prilazima.</t>
  </si>
  <si>
    <t>Stavka obuhvaća dobavu, ugradnju i strojno sabijanje drobljenog kamenog materijala veličine zrna 0-63 mm.</t>
  </si>
  <si>
    <t>Zahtijevi kakvoće su: stupanj zbijenosti Sz=100%, modul stišljivosti Ms=80MN/m2</t>
  </si>
  <si>
    <t>Rad se mjeri u kubičnim metrima za svaku debljinu tamponskog sloja.</t>
  </si>
  <si>
    <t>4.1.1.</t>
  </si>
  <si>
    <t>4.2.</t>
  </si>
  <si>
    <t>NOSIVI SLOJ OD ZRNATOG KAMENOG MATERIJALA BEZ VEZIVA</t>
  </si>
  <si>
    <t>Sloj mehanički stabiliziranog drobljenog zrnatog kamenog materijala u pješačkoj stazi</t>
  </si>
  <si>
    <t>Stavka obuhvaća dobavu, ugradnju i strojno zbijanje drobljenog kamenog materijala veličine zrna 0-30 mm.</t>
  </si>
  <si>
    <t>Zahtijevi kakvoće su: stupanj zbijenosti Sz=100%, modul stišljivosti Ms=40MN/m2</t>
  </si>
  <si>
    <t>Rad se mjeri u kubičnim metrima za svaku debljinu sloja.</t>
  </si>
  <si>
    <t>4.2.1.</t>
  </si>
  <si>
    <t>Nosivi sloj u pješačkoj stazi u debljini od min. 20 cm.</t>
  </si>
  <si>
    <t>4.3.</t>
  </si>
  <si>
    <t>NOSIVI  SLOJEVI KOLNIČKE KONSTRUKCIJE (AC 22 base)</t>
  </si>
  <si>
    <t>Stavka obuhvaća nabavu i ugradnja  nosivog sloja kolničke konstrukcije (AC 22 base ( BIT 50/70 ) AG6 M2). Nosivi sloj asfalta debljine 6 cm .</t>
  </si>
  <si>
    <t>Rad se mjeri u četvornim metrima .</t>
  </si>
  <si>
    <t>4.4.</t>
  </si>
  <si>
    <t>HABAJUĆI SLOJ OD ASFALTBETONA (AC 11 surf)</t>
  </si>
  <si>
    <t>Stavka obuhvaća nabavu i ugradnju habajućeg sloja kolničke konstrukcije od asfaltbetona AC 11 surf ( BIT 50/70 ) AG4 M4. Habajući sloj debljine 4 cm.</t>
  </si>
  <si>
    <t>Rad se mjeri u četvornim metrima.</t>
  </si>
  <si>
    <t>Nabava i ugradnja habajućeg sloja od asfaltbetona AC 11 surf debljine 4cm na prometnim površinama – parkiralište.</t>
  </si>
  <si>
    <t>4.5.</t>
  </si>
  <si>
    <t>4.6.</t>
  </si>
  <si>
    <t>UGRADNJA MREŽE ZA ARMIRANJE ASFALTA</t>
  </si>
  <si>
    <t>Nabava, dobava i ugradnja mreže za armiranje asfalta u svrhu sprečavanja nastanka pukotina na spoju postojeće kolničke konstrukcije i parkirališta. Mreža kao Tensar Glasstex P50 se ugrađuje u širini od 1.10 m. Vlačna čvrstoća mreže min 50kN/m.</t>
  </si>
  <si>
    <t>Po kvadratnom metru ugrađene mreže, širina role 1,10 m'.</t>
  </si>
  <si>
    <t>4.7.</t>
  </si>
  <si>
    <t>Ukupno  4. - KOLNIČKA KONSTRUKCIJA I PJEŠAČKA STAZA</t>
  </si>
  <si>
    <t>5.</t>
  </si>
  <si>
    <t>OPREMA CESTE</t>
  </si>
  <si>
    <t>5.1.</t>
  </si>
  <si>
    <t>PROMETNI ZNAKOVI OBAVIJESTI</t>
  </si>
  <si>
    <t xml:space="preserve">Prometni znakovi obavijesti su oblika kruga, kvadrata ili pravokutnika, a postavljaju na pocinčane stupove. Dimenzije znakova određene su važećim Pravilnikom i normama.
</t>
  </si>
  <si>
    <t>Stavka obuhvaća nabavu i postavljanje prometnoga znaka sa stupom i temeljem. Obračunava se prema broju postavljenih znakova određenih dimenzija, uključujući stupove i temelje, pri čemu se razlikuju lokacije prema broju znakova na jednom stupu (stup s jednim znakom – stup s dva znaka).</t>
  </si>
  <si>
    <t>5.1.1.</t>
  </si>
  <si>
    <t>Z C35</t>
  </si>
  <si>
    <t>5.1.2.</t>
  </si>
  <si>
    <t>Z E31</t>
  </si>
  <si>
    <t>5.2.</t>
  </si>
  <si>
    <t>HORIZONTALNA PROMETNI SIGNALIZACIJA</t>
  </si>
  <si>
    <t xml:space="preserve"> Horizontalna signalizacija parkirališta. Bojanje oznaka na kolniku parkirališta, uzdužnih i poprečnih crta prema situaciji signalizacije, sukladno Pravilniku o prometnim znakovima, opremi i signalizaciji na cestama (NN 34/03)</t>
  </si>
  <si>
    <t>Sav rad i materijal moraju odgovarati zahtjevima i tehničkim uvjetima iz Pravilnika, te O.T.U.I., točka 6.5. Obračun se vrši po m' i m2 gotove oznake, sa ukupnim materijalom i radom do potpunog dovršenja oznake</t>
  </si>
  <si>
    <t>5.2.1.</t>
  </si>
  <si>
    <t>- puna crta, š=10 cm.  bijela:</t>
  </si>
  <si>
    <t>5.2.2.</t>
  </si>
  <si>
    <t xml:space="preserve">- isprekidana crta, š=10 cm, žuta; </t>
  </si>
  <si>
    <t>5.3.</t>
  </si>
  <si>
    <t>OSTALE OZNAKE NA KOLNIKU</t>
  </si>
  <si>
    <t>Za oznake na kolniku mora biti upotrebljen materijal ili boja koji bitno ne smanjuju hvatljivost kolnika. Oznake na kolniku ne smiju biti više od 0,6 cm iznad razine kolnika, a ako su kao oznake na kolniku upotrijebljene kovinske glave, one ne smiju biti više od 1,5 cm iznad razine kolnika.</t>
  </si>
  <si>
    <t>5.3.1.</t>
  </si>
  <si>
    <t>označavanje mjesta za osobe s invaliditetom (H48), kompletna oznaka.</t>
  </si>
  <si>
    <t>5.4.</t>
  </si>
  <si>
    <r>
      <t>Privremena regulacija prometa</t>
    </r>
    <r>
      <rPr>
        <b/>
        <u val="single"/>
        <sz val="10"/>
        <rFont val="Arial"/>
        <family val="2"/>
      </rPr>
      <t xml:space="preserve"> </t>
    </r>
    <r>
      <rPr>
        <sz val="10"/>
        <rFont val="Arial"/>
        <family val="2"/>
      </rPr>
      <t xml:space="preserve">                                                     </t>
    </r>
    <r>
      <rPr>
        <sz val="8"/>
        <rFont val="Arial"/>
        <family val="2"/>
      </rPr>
      <t xml:space="preserve">Ova stavka obuhvaća: postavljanje novih i izmjenu postojećih prometnih znakova, vraćanje postojećih prometnih znakova  u prvobitno stanje nakon prestanka radova i održavanje svih znakova za vrijeme trajanja privremene regulacije. Ovom stavkom obuhvaćeno je i pribavljanje potrebnih suglasnosti za privremenu regulaciju prometa od nadležnih organizacija kao i izrada eventualno potrebne skice  odnosno grafičkog prikaza planirane privremene regulacije.                                   </t>
    </r>
  </si>
  <si>
    <t>Ukupno  5. - OPREMA CESTE</t>
  </si>
  <si>
    <t>6.</t>
  </si>
  <si>
    <t>KONTROLA IZVEDBE</t>
  </si>
  <si>
    <t>6.1.</t>
  </si>
  <si>
    <t>Troškovi ispitivanja materijala, uzimanja uzoraka, laboratorijska obrada sa izdavanjem atesta, te ispitivanje svih ugrađenih slojeva nasipa i kolničke konstrukcije. Ispitivanje se vrši u slijedećem obimu:</t>
  </si>
  <si>
    <t>a) Ispitivanje modula stišljivosti Ms svih slojeva nasipa i posteljice, na svakom parkiralištu po jedno ispitivanje za posteljicu.</t>
  </si>
  <si>
    <t xml:space="preserve"> b) Ispitivanje modula stišljivosti Ms tamponskog sloja, na svakom parkiralištu po jedno ispitivanje tamponskog sloja.
</t>
  </si>
  <si>
    <t>c) Davanje recepture i dokaznog radnog sastava za asfaltne slojeve</t>
  </si>
  <si>
    <t>6.2.</t>
  </si>
  <si>
    <t>Kompletan materijal kao dokaz kvalitete izvedenih radova i ugrađenog materijala   treba činiti:</t>
  </si>
  <si>
    <t>a) Atesti za sve ugrađene materijale i elemente</t>
  </si>
  <si>
    <t>b) Izvještaji o tekućim ispitivanjima</t>
  </si>
  <si>
    <t xml:space="preserve">c) Izvještaji o kontrolnim ispitivanjima </t>
  </si>
  <si>
    <t>Obračun radova kontrole izvedbe u kopletu:</t>
  </si>
  <si>
    <t>Ukupno 7. - KONTROLA IZVEDBE</t>
  </si>
  <si>
    <t>SVEUKUPNA REKAPITULACIJA</t>
  </si>
  <si>
    <t>1.</t>
  </si>
  <si>
    <t>2.</t>
  </si>
  <si>
    <t>A.</t>
  </si>
  <si>
    <t xml:space="preserve">UKUPNO </t>
  </si>
  <si>
    <t>PDV ( 25 % )</t>
  </si>
  <si>
    <t>SVEUKUPNO</t>
  </si>
  <si>
    <t>Vađenje, demontiranje i izmještanje prometnih znakova i reklamnih ploča.  Ovaj rad obuhvaća vađenje i pažljivo demontiranje prometnih znakova i reklamnih ploča radi ponovne montaže, utovar i prijevoz na privremeno odlagalište, utovar i prijevoz do mjesta ugradnje, iskop za temelje, betoniranje temelja i ponovnu montažu istih. Obračun je po komadu demontiranih i ponovno montiranih znakova i ploča.  Izvedba, kontrola kakvoće i obračun prema OTU 1-03.2.</t>
  </si>
  <si>
    <t>1.3.1.</t>
  </si>
  <si>
    <t>1.3.2.</t>
  </si>
  <si>
    <t>IZRADA BETONSKIH ODVODNIH RIGOLA</t>
  </si>
  <si>
    <t>Rad se mjeri u metrima postavljenih betonskih kanalica, uključivo s izvedbom podloge.</t>
  </si>
  <si>
    <t>Kanalica 12/40/40cm</t>
  </si>
  <si>
    <t>3.13.</t>
  </si>
  <si>
    <t>Stavka obuhvaća nabavu i ugradnju betonskog rubnjaka poprečnog presjeka 12/25cm na prethodno izvedenu podlogu od svježeg betona C12/15 prema detalju iz projekta.
Beton ugrađenog rubnjaka mora biti klase C 40/45 –v/c faktor ispod 0,45, otporan na smrzavanje i soli za odmrzavanje. Spojnice ispuniti cementnim mortom 1:2, i fugirati</t>
  </si>
  <si>
    <t>Cestovni betonski rubnjaci 15/25</t>
  </si>
  <si>
    <t>IZRADA PJEŠAČKIH BETONSKIH RUBNJAKA</t>
  </si>
  <si>
    <t>Stavka obuhvaća nabavu i ugradnju betonskog rubnjaka poprečnog presjeka 8/20cm na prethodno izvedenu podlogu od svježeg betona C12/15 prema detalju iz projekta.
Beton ugrađenog rubnjaka mora biti klase C 40/45 –v/c faktor ispod 0,45, otporan na smrzavanje i soli za odmrzavanje. Spojnice ispuniti cementnim mortom 1:2, i fugirati</t>
  </si>
  <si>
    <t>Pješački betonski rubnjaci 8/20 cm.</t>
  </si>
  <si>
    <t>3.11.1.</t>
  </si>
  <si>
    <t>3.11.2.</t>
  </si>
  <si>
    <t>3.11.3.</t>
  </si>
  <si>
    <t>3.11.4.</t>
  </si>
  <si>
    <t>3.11.5.</t>
  </si>
  <si>
    <t>3.14.</t>
  </si>
  <si>
    <t>Betonski cestovni propusti od kanalizacijskih cijevi promjera ɸ 500 mm,  ukupne dužine 76 m'. Stavka obuhvaća nabavu, dopremu i ugradbu betonskih kanalizacijskih cijevi promjera 500 mm., u trasu izmuljenog postojećeg cestovnog kanala na mjestima parkirališta. Cijevi se polažu na betonsku podlogu (15cm) i sloj šljunka (15cm) i oblažu betonom (15cm) C20/25.
Stavka obuhvaća nabavu i ugradnju cijevi, betona i šljunka. Obračun po m', cijevnog propusta.</t>
  </si>
  <si>
    <t>Stavka obuhvaća nabavu i ugradnju betonskog rigola, na prethodno izvedenu podlogu od svježeg betona C12/15  prema detalju iz projekta.
Beton ugrađenog rigola mora biti klase C 40/45  –v/c faktor ispod 0,45, otporan na smrzavanje i soli za odmrzavanje.</t>
  </si>
  <si>
    <t>Kanalica 10/33/30cm</t>
  </si>
  <si>
    <t>Nosivi tamponski sloj na površini parkirališta u debljini od 35 cm</t>
  </si>
  <si>
    <t>NOSIVI  SLOJEVI KONSTRUKCIJE PJEŠAČKE STAZE (AC 16 base)</t>
  </si>
  <si>
    <t>Stavka obuhvaća nabavu i ugradnja  nosivog sloja  konstrukcije pješačke staze (AC 16 base ( BIT 50/70 ) AG6 M2). Nosivi sloj asfalta debljine 5 cm .</t>
  </si>
  <si>
    <t>HABAJUĆI SLOJ OD ASFALTBETONA (AC 8 surf)</t>
  </si>
  <si>
    <t>Stavka obuhvaća nabavu i ugradnju habajućeg sloja konstrukcije pješačke staze od asfaltbetona AC 8 surf ( BIT 50/70 ) AG4 M4. Habajući sloj debljine 3 cm.</t>
  </si>
  <si>
    <t>Obračun po m2 gotove plohe pješačke staze</t>
  </si>
  <si>
    <t>Ponuditelj:</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</si>
</sst>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0.00;&quot;&quot;"/>
    <numFmt numFmtId="165" formatCode="dd/mm/yyyy"/>
    <numFmt numFmtId="166" formatCode="#,##0.0"/>
    <numFmt numFmtId="167" formatCode="#,##0.00&quot; kn&quot;;&quot;&quot;;&quot;&quot;"/>
  </numFmts>
  <fonts count="59">
    <font>
      <sz val="12"/>
      <name val="HRHelvetica"/>
      <family val="0"/>
    </font>
    <font>
      <sz val="10"/>
      <name val="Arial"/>
      <family val="0"/>
    </font>
    <font>
      <sz val="8"/>
      <name val="Arial"/>
      <family val="2"/>
    </font>
    <font>
      <i/>
      <sz val="7"/>
      <name val="Arial"/>
      <family val="2"/>
    </font>
    <font>
      <sz val="7"/>
      <name val="Arial"/>
      <family val="2"/>
    </font>
    <font>
      <i/>
      <sz val="8"/>
      <name val="Arial"/>
      <family val="2"/>
    </font>
    <font>
      <sz val="9"/>
      <name val="Arial"/>
      <family val="2"/>
    </font>
    <font>
      <b/>
      <sz val="9"/>
      <name val="Arial"/>
      <family val="2"/>
    </font>
    <font>
      <sz val="8"/>
      <name val="Arial CE"/>
      <family val="2"/>
    </font>
    <font>
      <sz val="8"/>
      <name val="Symbol"/>
      <family val="1"/>
    </font>
    <font>
      <sz val="8"/>
      <color indexed="9"/>
      <name val="Arial"/>
      <family val="2"/>
    </font>
    <font>
      <b/>
      <sz val="8"/>
      <name val="Arial"/>
      <family val="2"/>
    </font>
    <font>
      <sz val="10"/>
      <name val="Frutiger CE Light"/>
      <family val="2"/>
    </font>
    <font>
      <b/>
      <sz val="10"/>
      <name val="Arial"/>
      <family val="2"/>
    </font>
    <font>
      <sz val="9"/>
      <color indexed="10"/>
      <name val="Arial"/>
      <family val="2"/>
    </font>
    <font>
      <u val="single"/>
      <sz val="10"/>
      <name val="Arial"/>
      <family val="2"/>
    </font>
    <font>
      <b/>
      <u val="single"/>
      <sz val="10"/>
      <name val="Arial"/>
      <family val="2"/>
    </font>
    <font>
      <b/>
      <sz val="12"/>
      <name val="Arial"/>
      <family val="2"/>
    </font>
    <font>
      <b/>
      <u val="single"/>
      <sz val="16"/>
      <name val="Arial"/>
      <family val="2"/>
    </font>
    <font>
      <sz val="12"/>
      <name val="Arial"/>
      <family val="2"/>
    </font>
    <font>
      <b/>
      <u val="single"/>
      <sz val="12"/>
      <name val="Arial"/>
      <family val="2"/>
    </font>
    <font>
      <sz val="11"/>
      <color indexed="8"/>
      <name val="Calibri"/>
      <family val="2"/>
    </font>
    <font>
      <sz val="11"/>
      <color indexed="9"/>
      <name val="Calibri"/>
      <family val="2"/>
    </font>
    <font>
      <sz val="11"/>
      <color indexed="17"/>
      <name val="Calibri"/>
      <family val="2"/>
    </font>
    <font>
      <u val="single"/>
      <sz val="12"/>
      <color indexed="30"/>
      <name val="HRHelvetica"/>
      <family val="0"/>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u val="single"/>
      <sz val="12"/>
      <color indexed="25"/>
      <name val="HRHelvetica"/>
      <family val="0"/>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u val="single"/>
      <sz val="12"/>
      <color theme="10"/>
      <name val="HRHelvetica"/>
      <family val="0"/>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2"/>
      <color theme="11"/>
      <name val="HRHelvetica"/>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31"/>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medium">
        <color indexed="8"/>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20" borderId="1" applyNumberFormat="0" applyFont="0" applyAlignment="0" applyProtection="0"/>
    <xf numFmtId="0" fontId="42" fillId="21" borderId="0" applyNumberFormat="0" applyBorder="0" applyAlignment="0" applyProtection="0"/>
    <xf numFmtId="0" fontId="43"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2" applyNumberFormat="0" applyAlignment="0" applyProtection="0"/>
    <xf numFmtId="0" fontId="45" fillId="28" borderId="3" applyNumberFormat="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0" fillId="0" borderId="0">
      <alignment/>
      <protection/>
    </xf>
    <xf numFmtId="9" fontId="1" fillId="0" borderId="0" applyFill="0" applyBorder="0" applyAlignment="0" applyProtection="0"/>
    <xf numFmtId="0" fontId="52" fillId="0" borderId="7" applyNumberFormat="0" applyFill="0" applyAlignment="0" applyProtection="0"/>
    <xf numFmtId="0" fontId="53" fillId="0" borderId="0" applyNumberFormat="0" applyFill="0" applyBorder="0" applyAlignment="0" applyProtection="0"/>
    <xf numFmtId="0" fontId="54" fillId="31" borderId="8"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2" borderId="3" applyNumberFormat="0" applyAlignment="0" applyProtection="0"/>
    <xf numFmtId="44" fontId="1" fillId="0" borderId="0" applyFill="0" applyBorder="0" applyAlignment="0" applyProtection="0"/>
    <xf numFmtId="42"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70">
    <xf numFmtId="0" fontId="0" fillId="0" borderId="0" xfId="0" applyAlignment="1">
      <alignment/>
    </xf>
    <xf numFmtId="49" fontId="2" fillId="0" borderId="0" xfId="0" applyNumberFormat="1"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center"/>
    </xf>
    <xf numFmtId="4" fontId="2" fillId="0" borderId="0" xfId="0" applyNumberFormat="1" applyFont="1" applyAlignment="1">
      <alignment horizontal="right"/>
    </xf>
    <xf numFmtId="4" fontId="2" fillId="0" borderId="0" xfId="0" applyNumberFormat="1" applyFont="1" applyAlignment="1">
      <alignment/>
    </xf>
    <xf numFmtId="0" fontId="2" fillId="0" borderId="0" xfId="0" applyFont="1" applyAlignment="1">
      <alignment/>
    </xf>
    <xf numFmtId="4" fontId="3" fillId="0" borderId="0" xfId="0" applyNumberFormat="1" applyFont="1" applyFill="1" applyBorder="1" applyAlignment="1">
      <alignment horizontal="left"/>
    </xf>
    <xf numFmtId="0" fontId="4" fillId="0" borderId="0" xfId="0" applyFont="1" applyFill="1" applyBorder="1" applyAlignment="1">
      <alignment horizontal="left" vertical="top" wrapText="1"/>
    </xf>
    <xf numFmtId="0" fontId="4" fillId="0" borderId="0" xfId="0" applyFont="1" applyFill="1" applyBorder="1" applyAlignment="1">
      <alignment horizontal="center"/>
    </xf>
    <xf numFmtId="4" fontId="4" fillId="0" borderId="0" xfId="0" applyNumberFormat="1" applyFont="1" applyFill="1" applyBorder="1" applyAlignment="1">
      <alignment horizontal="right"/>
    </xf>
    <xf numFmtId="4" fontId="4" fillId="0" borderId="0" xfId="0" applyNumberFormat="1" applyFont="1" applyFill="1" applyBorder="1" applyAlignment="1">
      <alignment/>
    </xf>
    <xf numFmtId="0" fontId="4" fillId="0" borderId="0" xfId="0" applyFont="1" applyFill="1" applyAlignment="1">
      <alignment/>
    </xf>
    <xf numFmtId="49" fontId="3" fillId="0" borderId="0" xfId="0" applyNumberFormat="1" applyFont="1" applyBorder="1" applyAlignment="1">
      <alignment horizontal="left" vertical="top"/>
    </xf>
    <xf numFmtId="49" fontId="5"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4" fontId="6" fillId="33" borderId="11" xfId="0" applyNumberFormat="1" applyFont="1" applyFill="1" applyBorder="1" applyAlignment="1">
      <alignment horizontal="right" vertical="center"/>
    </xf>
    <xf numFmtId="4" fontId="6" fillId="33" borderId="11" xfId="0" applyNumberFormat="1" applyFont="1" applyFill="1" applyBorder="1" applyAlignment="1">
      <alignment horizontal="center" vertical="center"/>
    </xf>
    <xf numFmtId="4" fontId="6" fillId="33" borderId="12" xfId="0" applyNumberFormat="1" applyFont="1" applyFill="1" applyBorder="1" applyAlignment="1">
      <alignment horizontal="center" vertical="center"/>
    </xf>
    <xf numFmtId="49" fontId="5" fillId="33" borderId="13" xfId="0" applyNumberFormat="1" applyFont="1" applyFill="1" applyBorder="1" applyAlignment="1">
      <alignment horizontal="center" vertical="top" wrapText="1"/>
    </xf>
    <xf numFmtId="0" fontId="6" fillId="33" borderId="14" xfId="0" applyFont="1" applyFill="1" applyBorder="1" applyAlignment="1">
      <alignment horizontal="center" vertical="center"/>
    </xf>
    <xf numFmtId="4" fontId="6" fillId="33" borderId="14" xfId="0" applyNumberFormat="1" applyFont="1" applyFill="1" applyBorder="1" applyAlignment="1">
      <alignment horizontal="right" vertical="center"/>
    </xf>
    <xf numFmtId="4" fontId="6" fillId="33" borderId="14" xfId="0" applyNumberFormat="1" applyFont="1" applyFill="1" applyBorder="1" applyAlignment="1">
      <alignment horizontal="center" vertical="center"/>
    </xf>
    <xf numFmtId="4" fontId="6" fillId="33" borderId="15" xfId="0" applyNumberFormat="1"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Alignment="1">
      <alignment horizontal="left" vertical="top" wrapText="1"/>
    </xf>
    <xf numFmtId="0" fontId="4" fillId="0" borderId="0" xfId="0" applyFont="1" applyFill="1" applyAlignment="1">
      <alignment horizontal="center"/>
    </xf>
    <xf numFmtId="4" fontId="4" fillId="0" borderId="0" xfId="0" applyNumberFormat="1" applyFont="1" applyFill="1" applyAlignment="1">
      <alignment horizontal="right"/>
    </xf>
    <xf numFmtId="4" fontId="4" fillId="0" borderId="0" xfId="0" applyNumberFormat="1" applyFont="1" applyFill="1" applyAlignment="1">
      <alignment/>
    </xf>
    <xf numFmtId="49" fontId="6" fillId="0" borderId="16" xfId="0" applyNumberFormat="1" applyFont="1" applyBorder="1" applyAlignment="1">
      <alignment horizontal="center" vertical="top"/>
    </xf>
    <xf numFmtId="0" fontId="6" fillId="0" borderId="16" xfId="0" applyFont="1" applyBorder="1" applyAlignment="1">
      <alignment horizontal="left" vertical="top" wrapText="1"/>
    </xf>
    <xf numFmtId="0" fontId="6" fillId="0" borderId="16" xfId="0" applyFont="1" applyBorder="1" applyAlignment="1">
      <alignment horizontal="center"/>
    </xf>
    <xf numFmtId="4" fontId="6" fillId="0" borderId="16" xfId="0" applyNumberFormat="1" applyFont="1" applyBorder="1" applyAlignment="1">
      <alignment horizontal="right"/>
    </xf>
    <xf numFmtId="4" fontId="6" fillId="0" borderId="16" xfId="0" applyNumberFormat="1" applyFont="1" applyFill="1" applyBorder="1" applyAlignment="1">
      <alignment/>
    </xf>
    <xf numFmtId="0" fontId="6" fillId="0" borderId="0" xfId="0" applyFont="1" applyAlignment="1">
      <alignment/>
    </xf>
    <xf numFmtId="49" fontId="7" fillId="33" borderId="17" xfId="0" applyNumberFormat="1" applyFont="1" applyFill="1" applyBorder="1" applyAlignment="1">
      <alignment horizontal="center" vertical="center"/>
    </xf>
    <xf numFmtId="0" fontId="7" fillId="33" borderId="18" xfId="0" applyFont="1" applyFill="1" applyBorder="1" applyAlignment="1">
      <alignment horizontal="left" vertical="top" wrapText="1"/>
    </xf>
    <xf numFmtId="0" fontId="7" fillId="33" borderId="18" xfId="0" applyFont="1" applyFill="1" applyBorder="1" applyAlignment="1">
      <alignment horizontal="center"/>
    </xf>
    <xf numFmtId="4" fontId="7" fillId="33" borderId="18" xfId="0" applyNumberFormat="1" applyFont="1" applyFill="1" applyBorder="1" applyAlignment="1">
      <alignment horizontal="right"/>
    </xf>
    <xf numFmtId="4" fontId="7" fillId="33" borderId="19" xfId="0" applyNumberFormat="1" applyFont="1" applyFill="1" applyBorder="1" applyAlignment="1">
      <alignment/>
    </xf>
    <xf numFmtId="0" fontId="7" fillId="33" borderId="0" xfId="0" applyFont="1" applyFill="1" applyBorder="1" applyAlignment="1">
      <alignment vertical="center"/>
    </xf>
    <xf numFmtId="49" fontId="2" fillId="0" borderId="0" xfId="0" applyNumberFormat="1" applyFont="1" applyBorder="1" applyAlignment="1">
      <alignment horizontal="center" vertical="top"/>
    </xf>
    <xf numFmtId="0" fontId="2" fillId="0" borderId="0" xfId="0" applyFont="1" applyBorder="1" applyAlignment="1">
      <alignment horizontal="left" vertical="top" wrapText="1"/>
    </xf>
    <xf numFmtId="0" fontId="2" fillId="0" borderId="0" xfId="0" applyFont="1" applyBorder="1" applyAlignment="1">
      <alignment horizontal="center"/>
    </xf>
    <xf numFmtId="4" fontId="2" fillId="0" borderId="0" xfId="0" applyNumberFormat="1" applyFont="1" applyBorder="1" applyAlignment="1">
      <alignment horizontal="right"/>
    </xf>
    <xf numFmtId="0" fontId="2" fillId="0" borderId="0" xfId="0" applyFont="1" applyBorder="1" applyAlignment="1">
      <alignment/>
    </xf>
    <xf numFmtId="0" fontId="2" fillId="0" borderId="0" xfId="0" applyFont="1" applyBorder="1" applyAlignment="1">
      <alignment horizontal="right"/>
    </xf>
    <xf numFmtId="0" fontId="2" fillId="0" borderId="0" xfId="0" applyFont="1" applyFill="1" applyBorder="1" applyAlignment="1">
      <alignment horizontal="left" vertical="top" wrapText="1"/>
    </xf>
    <xf numFmtId="0" fontId="2" fillId="0" borderId="0" xfId="0" applyFont="1" applyBorder="1" applyAlignment="1">
      <alignment vertical="top"/>
    </xf>
    <xf numFmtId="164" fontId="2" fillId="0" borderId="0" xfId="0" applyNumberFormat="1" applyFont="1" applyBorder="1" applyAlignment="1">
      <alignment horizontal="right"/>
    </xf>
    <xf numFmtId="4" fontId="2" fillId="0" borderId="0" xfId="0" applyNumberFormat="1" applyFont="1" applyBorder="1" applyAlignment="1">
      <alignment/>
    </xf>
    <xf numFmtId="0" fontId="8" fillId="0" borderId="0" xfId="0" applyFont="1" applyBorder="1" applyAlignment="1">
      <alignment horizontal="left" vertical="top" wrapText="1"/>
    </xf>
    <xf numFmtId="49" fontId="7" fillId="33" borderId="20" xfId="0" applyNumberFormat="1" applyFont="1" applyFill="1" applyBorder="1" applyAlignment="1">
      <alignment horizontal="center" vertical="center"/>
    </xf>
    <xf numFmtId="0" fontId="7" fillId="33" borderId="21" xfId="0" applyFont="1" applyFill="1" applyBorder="1" applyAlignment="1">
      <alignment horizontal="left" vertical="center" wrapText="1"/>
    </xf>
    <xf numFmtId="0" fontId="7" fillId="33" borderId="21" xfId="0" applyFont="1" applyFill="1" applyBorder="1" applyAlignment="1">
      <alignment horizontal="center" vertical="center"/>
    </xf>
    <xf numFmtId="4" fontId="7" fillId="33" borderId="21" xfId="0" applyNumberFormat="1" applyFont="1" applyFill="1" applyBorder="1" applyAlignment="1">
      <alignment horizontal="right" vertical="center"/>
    </xf>
    <xf numFmtId="164" fontId="7" fillId="33" borderId="22" xfId="0" applyNumberFormat="1" applyFont="1" applyFill="1" applyBorder="1" applyAlignment="1">
      <alignment vertical="center"/>
    </xf>
    <xf numFmtId="49" fontId="7" fillId="33" borderId="23" xfId="0" applyNumberFormat="1" applyFont="1" applyFill="1" applyBorder="1" applyAlignment="1">
      <alignment horizontal="center" vertical="center"/>
    </xf>
    <xf numFmtId="0" fontId="7" fillId="33" borderId="16" xfId="0" applyFont="1" applyFill="1" applyBorder="1" applyAlignment="1">
      <alignment horizontal="left" vertical="center" wrapText="1"/>
    </xf>
    <xf numFmtId="0" fontId="7" fillId="33" borderId="16" xfId="0" applyFont="1" applyFill="1" applyBorder="1" applyAlignment="1">
      <alignment horizontal="center" vertical="center"/>
    </xf>
    <xf numFmtId="4" fontId="7" fillId="33" borderId="16" xfId="0" applyNumberFormat="1" applyFont="1" applyFill="1" applyBorder="1" applyAlignment="1">
      <alignment horizontal="right" vertical="center"/>
    </xf>
    <xf numFmtId="164" fontId="7" fillId="33" borderId="24" xfId="0" applyNumberFormat="1" applyFont="1" applyFill="1" applyBorder="1" applyAlignment="1">
      <alignment vertical="center"/>
    </xf>
    <xf numFmtId="49" fontId="6" fillId="0" borderId="0" xfId="0" applyNumberFormat="1" applyFont="1" applyBorder="1" applyAlignment="1">
      <alignment horizontal="center" vertical="top"/>
    </xf>
    <xf numFmtId="0" fontId="6" fillId="0" borderId="0" xfId="0" applyFont="1" applyBorder="1" applyAlignment="1">
      <alignment horizontal="left" vertical="top" wrapText="1"/>
    </xf>
    <xf numFmtId="0" fontId="6" fillId="0" borderId="0" xfId="0" applyFont="1" applyBorder="1" applyAlignment="1">
      <alignment horizontal="center"/>
    </xf>
    <xf numFmtId="4" fontId="6" fillId="0" borderId="0" xfId="0" applyNumberFormat="1" applyFont="1" applyBorder="1" applyAlignment="1">
      <alignment horizontal="right"/>
    </xf>
    <xf numFmtId="0" fontId="6" fillId="0" borderId="0" xfId="0" applyFont="1" applyBorder="1" applyAlignment="1">
      <alignment/>
    </xf>
    <xf numFmtId="49" fontId="7" fillId="33" borderId="18" xfId="0" applyNumberFormat="1" applyFont="1" applyFill="1" applyBorder="1" applyAlignment="1">
      <alignment horizontal="center" vertical="center"/>
    </xf>
    <xf numFmtId="4" fontId="7" fillId="33" borderId="18" xfId="0" applyNumberFormat="1" applyFont="1" applyFill="1" applyBorder="1" applyAlignment="1">
      <alignment/>
    </xf>
    <xf numFmtId="49" fontId="2" fillId="0" borderId="0" xfId="0" applyNumberFormat="1" applyFont="1" applyBorder="1" applyAlignment="1">
      <alignment horizontal="center" vertical="top" wrapText="1"/>
    </xf>
    <xf numFmtId="49" fontId="2" fillId="0" borderId="0" xfId="0" applyNumberFormat="1" applyFont="1" applyBorder="1" applyAlignment="1">
      <alignment horizontal="left" vertical="top" wrapText="1"/>
    </xf>
    <xf numFmtId="0" fontId="2" fillId="0" borderId="0" xfId="0" applyFont="1" applyBorder="1" applyAlignment="1">
      <alignment horizontal="center" wrapText="1"/>
    </xf>
    <xf numFmtId="4" fontId="2" fillId="0" borderId="0" xfId="0" applyNumberFormat="1" applyFont="1" applyBorder="1" applyAlignment="1">
      <alignment horizontal="right" wrapText="1"/>
    </xf>
    <xf numFmtId="0" fontId="0" fillId="0" borderId="0" xfId="0" applyAlignment="1">
      <alignment horizontal="center" vertical="top"/>
    </xf>
    <xf numFmtId="164" fontId="7" fillId="33" borderId="22" xfId="0" applyNumberFormat="1" applyFont="1" applyFill="1" applyBorder="1" applyAlignment="1">
      <alignment horizontal="right" vertical="center"/>
    </xf>
    <xf numFmtId="164" fontId="7" fillId="33" borderId="24" xfId="0" applyNumberFormat="1" applyFont="1" applyFill="1" applyBorder="1" applyAlignment="1">
      <alignment horizontal="right" vertical="center"/>
    </xf>
    <xf numFmtId="2" fontId="2" fillId="0" borderId="0" xfId="0" applyNumberFormat="1" applyFont="1" applyBorder="1" applyAlignment="1">
      <alignment/>
    </xf>
    <xf numFmtId="164" fontId="2" fillId="0" borderId="0" xfId="0" applyNumberFormat="1" applyFont="1" applyBorder="1" applyAlignment="1">
      <alignment/>
    </xf>
    <xf numFmtId="0" fontId="2" fillId="0" borderId="0" xfId="0" applyFont="1" applyFill="1" applyBorder="1" applyAlignment="1">
      <alignment/>
    </xf>
    <xf numFmtId="165" fontId="2" fillId="0" borderId="0" xfId="0" applyNumberFormat="1" applyFont="1" applyBorder="1" applyAlignment="1">
      <alignment horizontal="left" vertical="top" wrapText="1"/>
    </xf>
    <xf numFmtId="0" fontId="8" fillId="0" borderId="0" xfId="0" applyNumberFormat="1" applyFont="1" applyBorder="1" applyAlignment="1">
      <alignment horizontal="left" vertical="top" wrapText="1"/>
    </xf>
    <xf numFmtId="165" fontId="2" fillId="0" borderId="0" xfId="0" applyNumberFormat="1" applyFont="1" applyBorder="1" applyAlignment="1">
      <alignment vertical="top" wrapText="1"/>
    </xf>
    <xf numFmtId="4" fontId="2" fillId="0" borderId="0" xfId="0" applyNumberFormat="1" applyFont="1" applyBorder="1" applyAlignment="1">
      <alignment vertical="top"/>
    </xf>
    <xf numFmtId="164" fontId="2" fillId="0" borderId="0" xfId="0" applyNumberFormat="1" applyFont="1" applyBorder="1" applyAlignment="1">
      <alignment vertical="top"/>
    </xf>
    <xf numFmtId="0" fontId="2" fillId="0" borderId="0" xfId="0" applyFont="1" applyBorder="1" applyAlignment="1">
      <alignment vertical="top" wrapText="1"/>
    </xf>
    <xf numFmtId="0" fontId="2" fillId="0" borderId="0" xfId="0" applyFont="1" applyBorder="1" applyAlignment="1">
      <alignment horizontal="center" vertical="top"/>
    </xf>
    <xf numFmtId="4" fontId="10"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49" fontId="8" fillId="0" borderId="0" xfId="0" applyNumberFormat="1" applyFont="1" applyBorder="1" applyAlignment="1">
      <alignment horizontal="left" vertical="top" wrapText="1"/>
    </xf>
    <xf numFmtId="0" fontId="10" fillId="0" borderId="0" xfId="0" applyFont="1" applyBorder="1" applyAlignment="1">
      <alignment horizontal="right"/>
    </xf>
    <xf numFmtId="164" fontId="10" fillId="0" borderId="0" xfId="0" applyNumberFormat="1" applyFont="1" applyBorder="1" applyAlignment="1">
      <alignment horizontal="right"/>
    </xf>
    <xf numFmtId="0" fontId="2" fillId="33" borderId="0" xfId="0" applyFont="1" applyFill="1" applyBorder="1" applyAlignment="1">
      <alignment vertical="center"/>
    </xf>
    <xf numFmtId="0" fontId="6" fillId="33" borderId="0" xfId="0" applyFont="1" applyFill="1" applyBorder="1" applyAlignment="1">
      <alignment/>
    </xf>
    <xf numFmtId="49" fontId="11" fillId="0" borderId="0" xfId="0" applyNumberFormat="1" applyFont="1" applyFill="1" applyBorder="1" applyAlignment="1">
      <alignment horizontal="center" vertical="center"/>
    </xf>
    <xf numFmtId="0" fontId="11" fillId="0" borderId="0" xfId="0" applyFont="1" applyFill="1" applyBorder="1" applyAlignment="1">
      <alignment horizontal="left" vertical="top" wrapText="1"/>
    </xf>
    <xf numFmtId="0" fontId="11" fillId="0" borderId="0" xfId="0" applyFont="1" applyFill="1" applyBorder="1" applyAlignment="1">
      <alignment horizontal="center"/>
    </xf>
    <xf numFmtId="4" fontId="11" fillId="0" borderId="0" xfId="0" applyNumberFormat="1" applyFont="1" applyFill="1" applyBorder="1" applyAlignment="1">
      <alignment horizontal="right"/>
    </xf>
    <xf numFmtId="4" fontId="11" fillId="0" borderId="0" xfId="0" applyNumberFormat="1" applyFont="1" applyFill="1" applyBorder="1" applyAlignment="1">
      <alignment/>
    </xf>
    <xf numFmtId="49" fontId="2" fillId="0" borderId="0" xfId="0" applyNumberFormat="1" applyFont="1" applyFill="1" applyBorder="1" applyAlignment="1">
      <alignment horizontal="center" vertical="top"/>
    </xf>
    <xf numFmtId="0" fontId="2" fillId="0" borderId="0" xfId="0" applyFont="1" applyFill="1" applyBorder="1" applyAlignment="1">
      <alignment horizontal="center"/>
    </xf>
    <xf numFmtId="4" fontId="2" fillId="0" borderId="0" xfId="0" applyNumberFormat="1" applyFont="1" applyFill="1" applyBorder="1" applyAlignment="1">
      <alignment/>
    </xf>
    <xf numFmtId="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4" fontId="10" fillId="0" borderId="0" xfId="0" applyNumberFormat="1" applyFont="1" applyBorder="1" applyAlignment="1">
      <alignment horizontal="right"/>
    </xf>
    <xf numFmtId="49" fontId="2" fillId="0" borderId="0" xfId="51" applyNumberFormat="1" applyFont="1" applyBorder="1" applyAlignment="1">
      <alignment horizontal="center" vertical="top"/>
      <protection/>
    </xf>
    <xf numFmtId="0" fontId="2" fillId="0" borderId="0" xfId="51" applyFont="1" applyBorder="1" applyAlignment="1">
      <alignment horizontal="left" vertical="top" wrapText="1"/>
      <protection/>
    </xf>
    <xf numFmtId="0" fontId="2" fillId="0" borderId="0" xfId="51" applyFont="1" applyBorder="1" applyAlignment="1">
      <alignment horizontal="center"/>
      <protection/>
    </xf>
    <xf numFmtId="4" fontId="2" fillId="0" borderId="0" xfId="51" applyNumberFormat="1" applyFont="1" applyBorder="1" applyAlignment="1">
      <alignment horizontal="right"/>
      <protection/>
    </xf>
    <xf numFmtId="0" fontId="2" fillId="0" borderId="0" xfId="51" applyFont="1" applyBorder="1" applyAlignment="1">
      <alignment horizontal="right"/>
      <protection/>
    </xf>
    <xf numFmtId="164" fontId="2" fillId="0" borderId="0" xfId="51" applyNumberFormat="1" applyFont="1" applyBorder="1" applyAlignment="1">
      <alignment horizontal="right"/>
      <protection/>
    </xf>
    <xf numFmtId="0" fontId="2" fillId="0" borderId="0" xfId="51" applyFont="1" applyBorder="1">
      <alignment/>
      <protection/>
    </xf>
    <xf numFmtId="0" fontId="2" fillId="0" borderId="16" xfId="0" applyFont="1" applyBorder="1" applyAlignment="1">
      <alignment/>
    </xf>
    <xf numFmtId="49" fontId="2" fillId="0" borderId="0" xfId="0" applyNumberFormat="1" applyFont="1" applyFill="1" applyBorder="1" applyAlignment="1">
      <alignment horizontal="center" vertical="top" wrapText="1"/>
    </xf>
    <xf numFmtId="166" fontId="2" fillId="0" borderId="0" xfId="0" applyNumberFormat="1" applyFont="1" applyFill="1" applyBorder="1" applyAlignment="1">
      <alignment horizontal="center"/>
    </xf>
    <xf numFmtId="4" fontId="2" fillId="0" borderId="0" xfId="0" applyNumberFormat="1" applyFont="1" applyFill="1" applyBorder="1" applyAlignment="1">
      <alignment horizontal="center"/>
    </xf>
    <xf numFmtId="167" fontId="2" fillId="0" borderId="0" xfId="0" applyNumberFormat="1" applyFont="1" applyFill="1" applyBorder="1" applyAlignment="1">
      <alignment horizontal="right"/>
    </xf>
    <xf numFmtId="0" fontId="12" fillId="0" borderId="0" xfId="0" applyFont="1" applyBorder="1" applyAlignment="1">
      <alignment/>
    </xf>
    <xf numFmtId="0" fontId="12" fillId="0" borderId="0" xfId="0" applyFont="1" applyFill="1" applyBorder="1" applyAlignment="1">
      <alignment/>
    </xf>
    <xf numFmtId="9" fontId="12" fillId="33" borderId="0" xfId="0" applyNumberFormat="1" applyFont="1" applyFill="1" applyBorder="1" applyAlignment="1">
      <alignment horizontal="center" vertical="center"/>
    </xf>
    <xf numFmtId="10" fontId="12" fillId="0" borderId="0" xfId="0" applyNumberFormat="1" applyFont="1" applyFill="1" applyBorder="1" applyAlignment="1">
      <alignment/>
    </xf>
    <xf numFmtId="0" fontId="6" fillId="33" borderId="0" xfId="0" applyFont="1" applyFill="1" applyBorder="1" applyAlignment="1">
      <alignment vertical="center"/>
    </xf>
    <xf numFmtId="164" fontId="11" fillId="33" borderId="24" xfId="0" applyNumberFormat="1" applyFont="1" applyFill="1" applyBorder="1" applyAlignment="1">
      <alignment horizontal="right" vertical="center"/>
    </xf>
    <xf numFmtId="49" fontId="7" fillId="0" borderId="0" xfId="0" applyNumberFormat="1" applyFont="1" applyFill="1" applyBorder="1" applyAlignment="1">
      <alignment horizontal="center" vertical="top"/>
    </xf>
    <xf numFmtId="0" fontId="7" fillId="0" borderId="0" xfId="0" applyFont="1" applyFill="1" applyBorder="1" applyAlignment="1">
      <alignment horizontal="left" vertical="top" wrapText="1"/>
    </xf>
    <xf numFmtId="0" fontId="7" fillId="0" borderId="0" xfId="0" applyFont="1" applyFill="1" applyBorder="1" applyAlignment="1">
      <alignment horizontal="center"/>
    </xf>
    <xf numFmtId="4" fontId="7" fillId="0" borderId="0" xfId="0" applyNumberFormat="1" applyFont="1" applyFill="1" applyBorder="1" applyAlignment="1">
      <alignment horizontal="right"/>
    </xf>
    <xf numFmtId="164" fontId="7" fillId="0" borderId="0" xfId="0" applyNumberFormat="1" applyFont="1" applyFill="1" applyBorder="1" applyAlignment="1">
      <alignment horizontal="right"/>
    </xf>
    <xf numFmtId="49" fontId="11" fillId="0" borderId="0" xfId="0" applyNumberFormat="1" applyFont="1" applyBorder="1" applyAlignment="1">
      <alignment horizontal="center" vertical="top"/>
    </xf>
    <xf numFmtId="3" fontId="2" fillId="0" borderId="0" xfId="0" applyNumberFormat="1" applyFont="1" applyBorder="1" applyAlignment="1">
      <alignment/>
    </xf>
    <xf numFmtId="0" fontId="0" fillId="0" borderId="0" xfId="0" applyBorder="1" applyAlignment="1">
      <alignment/>
    </xf>
    <xf numFmtId="4" fontId="0" fillId="0" borderId="0" xfId="0" applyNumberFormat="1" applyBorder="1" applyAlignment="1">
      <alignment/>
    </xf>
    <xf numFmtId="4" fontId="1" fillId="0" borderId="0" xfId="0" applyNumberFormat="1" applyFont="1" applyBorder="1" applyAlignment="1">
      <alignment/>
    </xf>
    <xf numFmtId="4" fontId="13" fillId="0" borderId="0" xfId="0" applyNumberFormat="1" applyFont="1" applyBorder="1" applyAlignment="1">
      <alignment/>
    </xf>
    <xf numFmtId="49" fontId="2" fillId="0" borderId="0" xfId="0" applyNumberFormat="1" applyFont="1" applyFill="1" applyBorder="1" applyAlignment="1">
      <alignment horizontal="left" vertical="top" wrapText="1"/>
    </xf>
    <xf numFmtId="4" fontId="14" fillId="0" borderId="0" xfId="0" applyNumberFormat="1" applyFont="1" applyFill="1" applyBorder="1" applyAlignment="1">
      <alignment horizontal="center" vertical="center"/>
    </xf>
    <xf numFmtId="4" fontId="6" fillId="0" borderId="0" xfId="0" applyNumberFormat="1" applyFont="1" applyFill="1" applyBorder="1" applyAlignment="1">
      <alignment horizontal="center"/>
    </xf>
    <xf numFmtId="167" fontId="6" fillId="0" borderId="0" xfId="0" applyNumberFormat="1" applyFont="1" applyBorder="1" applyAlignment="1">
      <alignment horizontal="right"/>
    </xf>
    <xf numFmtId="0" fontId="6" fillId="0" borderId="0" xfId="0" applyFont="1" applyFill="1" applyBorder="1" applyAlignment="1">
      <alignment/>
    </xf>
    <xf numFmtId="0" fontId="2" fillId="0" borderId="0" xfId="0" applyNumberFormat="1" applyFont="1" applyBorder="1" applyAlignment="1">
      <alignment horizontal="left" vertical="top" wrapText="1"/>
    </xf>
    <xf numFmtId="0" fontId="6" fillId="0" borderId="0" xfId="0" applyFont="1" applyFill="1" applyBorder="1" applyAlignment="1">
      <alignment horizontal="center"/>
    </xf>
    <xf numFmtId="0" fontId="15" fillId="0" borderId="0" xfId="0" applyFont="1" applyBorder="1" applyAlignment="1">
      <alignment horizontal="left" vertical="top" wrapText="1"/>
    </xf>
    <xf numFmtId="4" fontId="7" fillId="33" borderId="22" xfId="0" applyNumberFormat="1" applyFont="1" applyFill="1" applyBorder="1" applyAlignment="1">
      <alignment horizontal="right" vertical="center"/>
    </xf>
    <xf numFmtId="0" fontId="0" fillId="0" borderId="0" xfId="0" applyAlignment="1">
      <alignment vertical="top" wrapText="1"/>
    </xf>
    <xf numFmtId="49" fontId="17" fillId="33" borderId="17" xfId="0" applyNumberFormat="1" applyFont="1" applyFill="1" applyBorder="1" applyAlignment="1">
      <alignment horizontal="center" vertical="center"/>
    </xf>
    <xf numFmtId="0" fontId="18" fillId="33" borderId="18" xfId="0" applyFont="1" applyFill="1" applyBorder="1" applyAlignment="1">
      <alignment horizontal="left" vertical="top" wrapText="1"/>
    </xf>
    <xf numFmtId="0" fontId="17" fillId="33" borderId="18" xfId="0" applyFont="1" applyFill="1" applyBorder="1" applyAlignment="1">
      <alignment horizontal="center"/>
    </xf>
    <xf numFmtId="4" fontId="17" fillId="33" borderId="18" xfId="0" applyNumberFormat="1" applyFont="1" applyFill="1" applyBorder="1" applyAlignment="1">
      <alignment horizontal="right"/>
    </xf>
    <xf numFmtId="4" fontId="17" fillId="33" borderId="19" xfId="0" applyNumberFormat="1" applyFont="1" applyFill="1" applyBorder="1" applyAlignment="1">
      <alignment/>
    </xf>
    <xf numFmtId="0" fontId="19" fillId="33" borderId="0" xfId="0" applyFont="1" applyFill="1" applyBorder="1" applyAlignment="1">
      <alignment/>
    </xf>
    <xf numFmtId="0" fontId="17" fillId="33" borderId="18" xfId="0" applyFont="1" applyFill="1" applyBorder="1" applyAlignment="1">
      <alignment horizontal="left" vertical="top" wrapText="1"/>
    </xf>
    <xf numFmtId="49" fontId="19" fillId="0" borderId="25" xfId="0" applyNumberFormat="1" applyFont="1" applyBorder="1" applyAlignment="1">
      <alignment horizontal="center" vertical="top"/>
    </xf>
    <xf numFmtId="0" fontId="19" fillId="0" borderId="0" xfId="0" applyFont="1" applyBorder="1" applyAlignment="1">
      <alignment horizontal="left" vertical="top" wrapText="1"/>
    </xf>
    <xf numFmtId="0" fontId="19" fillId="0" borderId="0" xfId="0" applyFont="1" applyBorder="1" applyAlignment="1">
      <alignment horizontal="center"/>
    </xf>
    <xf numFmtId="4" fontId="19" fillId="0" borderId="0" xfId="0" applyNumberFormat="1" applyFont="1" applyBorder="1" applyAlignment="1">
      <alignment horizontal="right"/>
    </xf>
    <xf numFmtId="4" fontId="19" fillId="0" borderId="26" xfId="0" applyNumberFormat="1" applyFont="1" applyBorder="1" applyAlignment="1">
      <alignment/>
    </xf>
    <xf numFmtId="0" fontId="19" fillId="0" borderId="0" xfId="0" applyFont="1" applyBorder="1" applyAlignment="1">
      <alignment/>
    </xf>
    <xf numFmtId="49" fontId="2" fillId="0" borderId="25" xfId="0" applyNumberFormat="1" applyFont="1" applyBorder="1" applyAlignment="1">
      <alignment horizontal="center" vertical="top"/>
    </xf>
    <xf numFmtId="4" fontId="2" fillId="0" borderId="26" xfId="0" applyNumberFormat="1" applyFont="1" applyBorder="1" applyAlignment="1">
      <alignment/>
    </xf>
    <xf numFmtId="0" fontId="20" fillId="33" borderId="18" xfId="0" applyFont="1" applyFill="1" applyBorder="1" applyAlignment="1">
      <alignment horizontal="left" vertical="top" wrapText="1"/>
    </xf>
    <xf numFmtId="4" fontId="2" fillId="0" borderId="0" xfId="0" applyNumberFormat="1" applyFont="1" applyBorder="1" applyAlignment="1">
      <alignment horizontal="center"/>
    </xf>
    <xf numFmtId="0" fontId="2" fillId="0" borderId="16" xfId="0" applyFont="1" applyBorder="1" applyAlignment="1">
      <alignment horizontal="center"/>
    </xf>
    <xf numFmtId="4" fontId="2" fillId="0" borderId="16" xfId="0" applyNumberFormat="1" applyFont="1" applyBorder="1" applyAlignment="1">
      <alignment horizontal="right"/>
    </xf>
    <xf numFmtId="49" fontId="2" fillId="0" borderId="0" xfId="0" applyNumberFormat="1" applyFont="1" applyBorder="1" applyAlignment="1">
      <alignment vertical="top"/>
    </xf>
    <xf numFmtId="0" fontId="1" fillId="0" borderId="0" xfId="0" applyFont="1" applyAlignment="1">
      <alignment vertical="top"/>
    </xf>
    <xf numFmtId="0" fontId="0" fillId="0" borderId="0" xfId="0" applyAlignment="1">
      <alignment horizontal="center"/>
    </xf>
    <xf numFmtId="0" fontId="0" fillId="0" borderId="0" xfId="0" applyAlignment="1">
      <alignment horizontal="right"/>
    </xf>
    <xf numFmtId="0" fontId="1" fillId="0" borderId="0" xfId="0" applyFont="1" applyAlignment="1">
      <alignment horizontal="right"/>
    </xf>
    <xf numFmtId="2" fontId="1" fillId="0" borderId="0" xfId="0" applyNumberFormat="1" applyFont="1" applyAlignment="1">
      <alignment horizontal="right"/>
    </xf>
    <xf numFmtId="0" fontId="2" fillId="0" borderId="0" xfId="0" applyFont="1" applyAlignment="1">
      <alignment vertical="top" wrapText="1"/>
    </xf>
    <xf numFmtId="0" fontId="1" fillId="33" borderId="27" xfId="0" applyFont="1" applyFill="1" applyBorder="1" applyAlignment="1">
      <alignment horizontal="left" vertical="top"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Obično_Troskovnik(cesta+pjstaza)"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List2"/>
  <dimension ref="A1:F32"/>
  <sheetViews>
    <sheetView tabSelected="1" view="pageBreakPreview" zoomScaleSheetLayoutView="100" zoomScalePageLayoutView="0" workbookViewId="0" topLeftCell="A16">
      <selection activeCell="F10" sqref="F10"/>
    </sheetView>
  </sheetViews>
  <sheetFormatPr defaultColWidth="0" defaultRowHeight="15"/>
  <cols>
    <col min="1" max="1" width="4.796875" style="1" customWidth="1"/>
    <col min="2" max="2" width="41.09765625" style="2" customWidth="1"/>
    <col min="3" max="3" width="3.796875" style="3" customWidth="1"/>
    <col min="4" max="4" width="6.796875" style="4" customWidth="1"/>
    <col min="5" max="5" width="6.59765625" style="4" customWidth="1"/>
    <col min="6" max="6" width="7.796875" style="5" customWidth="1"/>
    <col min="7" max="7" width="0.796875" style="6" customWidth="1"/>
    <col min="8" max="16384" width="0" style="6" hidden="1" customWidth="1"/>
  </cols>
  <sheetData>
    <row r="1" spans="1:6" s="12" customFormat="1" ht="9.75" customHeight="1">
      <c r="A1" s="7"/>
      <c r="B1" s="8"/>
      <c r="C1" s="9"/>
      <c r="D1" s="10"/>
      <c r="E1" s="10"/>
      <c r="F1" s="11"/>
    </row>
    <row r="2" spans="1:6" s="12" customFormat="1" ht="9.75" customHeight="1">
      <c r="A2" s="13"/>
      <c r="B2" s="8"/>
      <c r="C2" s="9"/>
      <c r="D2" s="10"/>
      <c r="E2" s="10"/>
      <c r="F2" s="11"/>
    </row>
    <row r="3" spans="1:6" s="12" customFormat="1" ht="13.5" customHeight="1">
      <c r="A3" s="14" t="s">
        <v>0</v>
      </c>
      <c r="B3" s="169" t="s">
        <v>1</v>
      </c>
      <c r="C3" s="15" t="s">
        <v>2</v>
      </c>
      <c r="D3" s="16" t="s">
        <v>3</v>
      </c>
      <c r="E3" s="17" t="s">
        <v>4</v>
      </c>
      <c r="F3" s="18" t="s">
        <v>5</v>
      </c>
    </row>
    <row r="4" spans="1:6" s="12" customFormat="1" ht="21.75" customHeight="1">
      <c r="A4" s="19"/>
      <c r="B4" s="169"/>
      <c r="C4" s="20"/>
      <c r="D4" s="21"/>
      <c r="E4" s="22"/>
      <c r="F4" s="23"/>
    </row>
    <row r="5" spans="1:6" s="12" customFormat="1" ht="7.5" customHeight="1">
      <c r="A5" s="24"/>
      <c r="B5" s="25"/>
      <c r="C5" s="26"/>
      <c r="D5" s="27"/>
      <c r="E5" s="27"/>
      <c r="F5" s="28"/>
    </row>
    <row r="6" spans="1:6" s="34" customFormat="1" ht="11.25">
      <c r="A6" s="29"/>
      <c r="B6" s="30"/>
      <c r="C6" s="31"/>
      <c r="D6" s="32"/>
      <c r="E6" s="32"/>
      <c r="F6" s="33"/>
    </row>
    <row r="7" spans="1:6" s="40" customFormat="1" ht="12">
      <c r="A7" s="35" t="s">
        <v>6</v>
      </c>
      <c r="B7" s="36" t="s">
        <v>7</v>
      </c>
      <c r="C7" s="37"/>
      <c r="D7" s="38"/>
      <c r="E7" s="38"/>
      <c r="F7" s="39"/>
    </row>
    <row r="8" spans="1:6" s="45" customFormat="1" ht="9.75">
      <c r="A8" s="41"/>
      <c r="B8" s="42"/>
      <c r="C8" s="43"/>
      <c r="D8" s="44"/>
      <c r="E8" s="44"/>
      <c r="F8" s="44"/>
    </row>
    <row r="9" spans="1:6" s="45" customFormat="1" ht="9.75">
      <c r="A9" s="41" t="s">
        <v>8</v>
      </c>
      <c r="B9" s="42" t="s">
        <v>9</v>
      </c>
      <c r="C9" s="43"/>
      <c r="D9" s="44"/>
      <c r="E9" s="44"/>
      <c r="F9" s="44"/>
    </row>
    <row r="10" spans="1:6" s="45" customFormat="1" ht="40.5">
      <c r="A10" s="41"/>
      <c r="B10" s="42" t="s">
        <v>10</v>
      </c>
      <c r="C10" s="43"/>
      <c r="D10" s="44"/>
      <c r="E10" s="46"/>
      <c r="F10" s="46"/>
    </row>
    <row r="11" spans="1:6" s="45" customFormat="1" ht="9.75">
      <c r="A11" s="41"/>
      <c r="B11" s="47" t="s">
        <v>11</v>
      </c>
      <c r="C11" s="43"/>
      <c r="D11" s="44"/>
      <c r="E11" s="46"/>
      <c r="F11" s="46"/>
    </row>
    <row r="12" spans="1:6" s="45" customFormat="1" ht="9.75">
      <c r="A12" s="41"/>
      <c r="B12" s="48" t="s">
        <v>12</v>
      </c>
      <c r="C12" s="43" t="s">
        <v>13</v>
      </c>
      <c r="D12" s="44">
        <v>1</v>
      </c>
      <c r="E12" s="49"/>
      <c r="F12" s="49">
        <f>D12*E12</f>
        <v>0</v>
      </c>
    </row>
    <row r="13" spans="1:6" s="45" customFormat="1" ht="9.75">
      <c r="A13" s="41"/>
      <c r="B13" s="48"/>
      <c r="C13" s="43"/>
      <c r="D13" s="44"/>
      <c r="E13" s="49"/>
      <c r="F13" s="49">
        <f>D13*E13</f>
        <v>0</v>
      </c>
    </row>
    <row r="14" spans="1:6" s="45" customFormat="1" ht="69" customHeight="1">
      <c r="A14" s="41" t="s">
        <v>14</v>
      </c>
      <c r="B14" s="42" t="s">
        <v>15</v>
      </c>
      <c r="C14" s="43"/>
      <c r="D14" s="44"/>
      <c r="E14" s="49"/>
      <c r="F14" s="49">
        <f>D14*E14</f>
        <v>0</v>
      </c>
    </row>
    <row r="15" spans="2:6" s="45" customFormat="1" ht="9.75">
      <c r="B15" s="48"/>
      <c r="C15" s="43" t="s">
        <v>13</v>
      </c>
      <c r="D15" s="44">
        <v>1</v>
      </c>
      <c r="E15" s="49"/>
      <c r="F15" s="49">
        <f>D15*E15</f>
        <v>0</v>
      </c>
    </row>
    <row r="16" spans="2:6" s="45" customFormat="1" ht="9.75">
      <c r="B16" s="42"/>
      <c r="C16" s="43"/>
      <c r="D16" s="44"/>
      <c r="E16" s="44"/>
      <c r="F16" s="49"/>
    </row>
    <row r="17" spans="1:6" s="45" customFormat="1" ht="20.25">
      <c r="A17" s="41" t="s">
        <v>16</v>
      </c>
      <c r="B17" s="42" t="s">
        <v>19</v>
      </c>
      <c r="C17" s="43"/>
      <c r="D17" s="50"/>
      <c r="E17" s="44"/>
      <c r="F17" s="44"/>
    </row>
    <row r="18" spans="1:6" s="45" customFormat="1" ht="35.25" customHeight="1">
      <c r="A18" s="41"/>
      <c r="B18" s="42" t="s">
        <v>20</v>
      </c>
      <c r="C18" s="43"/>
      <c r="D18" s="50"/>
      <c r="E18" s="44"/>
      <c r="F18" s="44"/>
    </row>
    <row r="19" spans="1:6" s="45" customFormat="1" ht="21.75" customHeight="1">
      <c r="A19" s="1"/>
      <c r="B19" s="42" t="s">
        <v>21</v>
      </c>
      <c r="C19" s="43"/>
      <c r="D19" s="50"/>
      <c r="E19" s="46"/>
      <c r="F19" s="46"/>
    </row>
    <row r="20" spans="1:6" s="45" customFormat="1" ht="9.75">
      <c r="A20" s="41"/>
      <c r="B20" s="42" t="s">
        <v>11</v>
      </c>
      <c r="C20" s="43"/>
      <c r="D20" s="50"/>
      <c r="E20" s="44"/>
      <c r="F20" s="44"/>
    </row>
    <row r="21" spans="1:6" s="45" customFormat="1" ht="23.25" customHeight="1">
      <c r="A21" s="41" t="s">
        <v>207</v>
      </c>
      <c r="B21" s="42" t="s">
        <v>23</v>
      </c>
      <c r="C21" s="43" t="s">
        <v>24</v>
      </c>
      <c r="D21" s="44">
        <f>(36.74+41.22+14.64+10.76+15.55+15.2+14.61)*0.5*1.1</f>
        <v>81.79600000000002</v>
      </c>
      <c r="E21" s="44"/>
      <c r="F21" s="49">
        <f>D21*E21</f>
        <v>0</v>
      </c>
    </row>
    <row r="22" spans="1:6" s="45" customFormat="1" ht="81.75" customHeight="1">
      <c r="A22" s="41" t="s">
        <v>208</v>
      </c>
      <c r="B22" s="42" t="s">
        <v>206</v>
      </c>
      <c r="C22" s="43" t="s">
        <v>26</v>
      </c>
      <c r="D22" s="44">
        <v>3</v>
      </c>
      <c r="E22" s="44"/>
      <c r="F22" s="49">
        <f>D22*E22</f>
        <v>0</v>
      </c>
    </row>
    <row r="23" spans="1:6" s="45" customFormat="1" ht="9.75">
      <c r="A23" s="41"/>
      <c r="B23" s="42"/>
      <c r="C23" s="43"/>
      <c r="D23" s="50"/>
      <c r="E23" s="44"/>
      <c r="F23" s="49"/>
    </row>
    <row r="24" spans="1:6" s="45" customFormat="1" ht="12" customHeight="1">
      <c r="A24" s="41" t="s">
        <v>18</v>
      </c>
      <c r="B24" s="42" t="s">
        <v>27</v>
      </c>
      <c r="C24" s="43"/>
      <c r="D24" s="44"/>
      <c r="E24" s="44"/>
      <c r="F24" s="49">
        <f>D24*E24</f>
        <v>0</v>
      </c>
    </row>
    <row r="25" spans="1:6" s="45" customFormat="1" ht="50.25" customHeight="1">
      <c r="A25" s="41"/>
      <c r="B25" s="51" t="s">
        <v>28</v>
      </c>
      <c r="C25" s="43"/>
      <c r="D25" s="44"/>
      <c r="E25" s="46"/>
      <c r="F25" s="49">
        <f>D25*E25</f>
        <v>0</v>
      </c>
    </row>
    <row r="26" spans="1:6" s="45" customFormat="1" ht="9.75">
      <c r="A26" s="41"/>
      <c r="B26" s="42" t="s">
        <v>11</v>
      </c>
      <c r="C26" s="43"/>
      <c r="D26" s="44"/>
      <c r="E26" s="46"/>
      <c r="F26" s="49">
        <f>D26*E26</f>
        <v>0</v>
      </c>
    </row>
    <row r="27" spans="1:6" s="45" customFormat="1" ht="9.75">
      <c r="A27" s="41" t="s">
        <v>22</v>
      </c>
      <c r="B27" s="42" t="s">
        <v>29</v>
      </c>
      <c r="C27" s="43" t="s">
        <v>30</v>
      </c>
      <c r="D27" s="44">
        <f>8*1.6*0.6*6</f>
        <v>46.08</v>
      </c>
      <c r="E27" s="44"/>
      <c r="F27" s="49">
        <f>D27*E27</f>
        <v>0</v>
      </c>
    </row>
    <row r="28" spans="1:6" s="45" customFormat="1" ht="20.25">
      <c r="A28" s="41" t="s">
        <v>25</v>
      </c>
      <c r="B28" s="42" t="s">
        <v>31</v>
      </c>
      <c r="C28" s="43" t="s">
        <v>17</v>
      </c>
      <c r="D28" s="44">
        <f>8</f>
        <v>8</v>
      </c>
      <c r="E28" s="44"/>
      <c r="F28" s="49">
        <f>D28*E28</f>
        <v>0</v>
      </c>
    </row>
    <row r="29" spans="1:6" s="45" customFormat="1" ht="9.75">
      <c r="A29" s="41"/>
      <c r="B29" s="42"/>
      <c r="C29" s="43"/>
      <c r="D29" s="44"/>
      <c r="E29" s="44"/>
      <c r="F29" s="49"/>
    </row>
    <row r="30" spans="1:6" s="45" customFormat="1" ht="9.75">
      <c r="A30" s="41"/>
      <c r="B30" s="42"/>
      <c r="C30" s="43"/>
      <c r="D30" s="44"/>
      <c r="E30" s="44"/>
      <c r="F30" s="44"/>
    </row>
    <row r="31" spans="1:6" s="40" customFormat="1" ht="13.5" customHeight="1">
      <c r="A31" s="52"/>
      <c r="B31" s="53" t="s">
        <v>32</v>
      </c>
      <c r="C31" s="54"/>
      <c r="D31" s="55"/>
      <c r="E31" s="55"/>
      <c r="F31" s="56"/>
    </row>
    <row r="32" spans="1:6" s="40" customFormat="1" ht="13.5" customHeight="1">
      <c r="A32" s="57"/>
      <c r="B32" s="58" t="s">
        <v>33</v>
      </c>
      <c r="C32" s="59"/>
      <c r="D32" s="60"/>
      <c r="E32" s="60"/>
      <c r="F32" s="61">
        <f>SUM(F8:F30)</f>
        <v>0</v>
      </c>
    </row>
  </sheetData>
  <sheetProtection selectLockedCells="1" selectUnlockedCells="1"/>
  <mergeCells count="1">
    <mergeCell ref="B3:B4"/>
  </mergeCells>
  <printOptions/>
  <pageMargins left="0.7875" right="0.19652777777777777" top="0.7479166666666667" bottom="0.39375" header="0.5118055555555555" footer="0.5118055555555555"/>
  <pageSetup firstPageNumber="1" useFirstPageNumber="1" horizontalDpi="300" verticalDpi="300" orientation="portrait" paperSize="9" scale="82" r:id="rId1"/>
  <rowBreaks count="1" manualBreakCount="1">
    <brk id="32" max="255" man="1"/>
  </rowBreaks>
</worksheet>
</file>

<file path=xl/worksheets/sheet2.xml><?xml version="1.0" encoding="utf-8"?>
<worksheet xmlns="http://schemas.openxmlformats.org/spreadsheetml/2006/main" xmlns:r="http://schemas.openxmlformats.org/officeDocument/2006/relationships">
  <sheetPr codeName="List3"/>
  <dimension ref="A1:IV29"/>
  <sheetViews>
    <sheetView view="pageBreakPreview" zoomScaleSheetLayoutView="100" zoomScalePageLayoutView="0" workbookViewId="0" topLeftCell="A1">
      <selection activeCell="E10" sqref="E10:E26"/>
    </sheetView>
  </sheetViews>
  <sheetFormatPr defaultColWidth="0" defaultRowHeight="15"/>
  <cols>
    <col min="1" max="1" width="4.796875" style="1" customWidth="1"/>
    <col min="2" max="2" width="40.796875" style="2" customWidth="1"/>
    <col min="3" max="3" width="3.796875" style="3" customWidth="1"/>
    <col min="4" max="4" width="6.796875" style="4" customWidth="1"/>
    <col min="5" max="5" width="6.59765625" style="4" customWidth="1"/>
    <col min="6" max="6" width="7.796875" style="5" customWidth="1"/>
    <col min="7" max="7" width="0.796875" style="6" customWidth="1"/>
    <col min="8" max="16384" width="0" style="6" hidden="1" customWidth="1"/>
  </cols>
  <sheetData>
    <row r="1" spans="1:6" s="12" customFormat="1" ht="9.75" customHeight="1">
      <c r="A1" s="7"/>
      <c r="B1" s="8"/>
      <c r="C1" s="9"/>
      <c r="D1" s="10"/>
      <c r="E1" s="10"/>
      <c r="F1" s="11"/>
    </row>
    <row r="2" spans="1:6" s="12" customFormat="1" ht="9.75" customHeight="1">
      <c r="A2" s="13"/>
      <c r="B2" s="8"/>
      <c r="C2" s="9"/>
      <c r="D2" s="10"/>
      <c r="E2" s="10"/>
      <c r="F2" s="11"/>
    </row>
    <row r="3" spans="1:6" s="12" customFormat="1" ht="13.5" customHeight="1">
      <c r="A3" s="14" t="s">
        <v>0</v>
      </c>
      <c r="B3" s="169" t="s">
        <v>1</v>
      </c>
      <c r="C3" s="15" t="s">
        <v>2</v>
      </c>
      <c r="D3" s="16" t="s">
        <v>3</v>
      </c>
      <c r="E3" s="17" t="s">
        <v>4</v>
      </c>
      <c r="F3" s="18" t="s">
        <v>5</v>
      </c>
    </row>
    <row r="4" spans="1:6" s="12" customFormat="1" ht="21.75" customHeight="1">
      <c r="A4" s="19"/>
      <c r="B4" s="169"/>
      <c r="C4" s="20"/>
      <c r="D4" s="21"/>
      <c r="E4" s="22"/>
      <c r="F4" s="23"/>
    </row>
    <row r="5" spans="1:6" s="12" customFormat="1" ht="7.5" customHeight="1">
      <c r="A5" s="24"/>
      <c r="B5" s="25"/>
      <c r="C5" s="26"/>
      <c r="D5" s="27"/>
      <c r="E5" s="27"/>
      <c r="F5" s="28"/>
    </row>
    <row r="6" spans="1:6" s="66" customFormat="1" ht="11.25">
      <c r="A6" s="62"/>
      <c r="B6" s="63"/>
      <c r="C6" s="64"/>
      <c r="D6" s="65"/>
      <c r="E6" s="65"/>
      <c r="F6" s="65"/>
    </row>
    <row r="7" spans="1:6" s="40" customFormat="1" ht="12">
      <c r="A7" s="67" t="s">
        <v>34</v>
      </c>
      <c r="B7" s="36" t="s">
        <v>35</v>
      </c>
      <c r="C7" s="37"/>
      <c r="D7" s="38"/>
      <c r="E7" s="38"/>
      <c r="F7" s="68"/>
    </row>
    <row r="8" spans="1:6" s="45" customFormat="1" ht="9.75">
      <c r="A8" s="41"/>
      <c r="B8" s="42"/>
      <c r="C8" s="43"/>
      <c r="D8" s="44"/>
      <c r="E8" s="44"/>
      <c r="F8" s="44"/>
    </row>
    <row r="9" spans="1:6" s="45" customFormat="1" ht="9.75">
      <c r="A9" s="41" t="s">
        <v>36</v>
      </c>
      <c r="B9" s="42" t="s">
        <v>37</v>
      </c>
      <c r="C9" s="43"/>
      <c r="D9" s="44"/>
      <c r="E9" s="44"/>
      <c r="F9" s="49">
        <f aca="true" t="shared" si="0" ref="F9:F14">D9*E9</f>
        <v>0</v>
      </c>
    </row>
    <row r="10" spans="1:6" s="45" customFormat="1" ht="48.75" customHeight="1">
      <c r="A10" s="41"/>
      <c r="B10" s="42" t="s">
        <v>38</v>
      </c>
      <c r="C10" s="43"/>
      <c r="D10" s="44"/>
      <c r="E10" s="46"/>
      <c r="F10" s="49">
        <f t="shared" si="0"/>
        <v>0</v>
      </c>
    </row>
    <row r="11" spans="1:6" s="45" customFormat="1" ht="9.75">
      <c r="A11" s="41"/>
      <c r="B11" s="42" t="s">
        <v>11</v>
      </c>
      <c r="C11" s="43"/>
      <c r="D11" s="44"/>
      <c r="E11" s="46"/>
      <c r="F11" s="49">
        <f t="shared" si="0"/>
        <v>0</v>
      </c>
    </row>
    <row r="12" spans="1:6" s="45" customFormat="1" ht="23.25" customHeight="1">
      <c r="A12" s="41"/>
      <c r="B12" s="42" t="s">
        <v>39</v>
      </c>
      <c r="C12" s="43"/>
      <c r="D12" s="44"/>
      <c r="E12" s="44"/>
      <c r="F12" s="49">
        <f t="shared" si="0"/>
        <v>0</v>
      </c>
    </row>
    <row r="13" spans="1:6" s="45" customFormat="1" ht="12" customHeight="1">
      <c r="A13" s="41" t="s">
        <v>40</v>
      </c>
      <c r="B13" s="42" t="s">
        <v>41</v>
      </c>
      <c r="C13" s="43" t="s">
        <v>30</v>
      </c>
      <c r="D13" s="44">
        <f>2.11*39.5*1.1+2*17.5*1.1+1.74*10.9*1.1+1.38*12*1.1+1.4*6*1.1+1.4*12*1.1+2*12*1.1+1.5*12*1.1</f>
        <v>243.17810000000006</v>
      </c>
      <c r="E13" s="44"/>
      <c r="F13" s="49">
        <f t="shared" si="0"/>
        <v>0</v>
      </c>
    </row>
    <row r="14" spans="1:6" s="45" customFormat="1" ht="12" customHeight="1">
      <c r="A14" s="41" t="s">
        <v>42</v>
      </c>
      <c r="B14" s="42" t="s">
        <v>43</v>
      </c>
      <c r="C14" s="43" t="s">
        <v>30</v>
      </c>
      <c r="D14" s="44">
        <f>1*1.5*2*1.1</f>
        <v>3.3000000000000003</v>
      </c>
      <c r="E14" s="44"/>
      <c r="F14" s="49">
        <f t="shared" si="0"/>
        <v>0</v>
      </c>
    </row>
    <row r="15" spans="1:6" s="45" customFormat="1" ht="9.75">
      <c r="A15" s="69"/>
      <c r="B15" s="70"/>
      <c r="C15" s="71"/>
      <c r="D15" s="72"/>
      <c r="E15" s="44"/>
      <c r="F15" s="49"/>
    </row>
    <row r="16" spans="1:6" s="45" customFormat="1" ht="9.75">
      <c r="A16" s="43" t="s">
        <v>44</v>
      </c>
      <c r="B16" s="70" t="s">
        <v>45</v>
      </c>
      <c r="C16" s="71"/>
      <c r="D16" s="72"/>
      <c r="E16" s="46"/>
      <c r="F16" s="49">
        <f>D16*E16</f>
        <v>0</v>
      </c>
    </row>
    <row r="17" spans="1:6" s="45" customFormat="1" ht="20.25">
      <c r="A17" s="69"/>
      <c r="B17" s="42" t="s">
        <v>46</v>
      </c>
      <c r="C17" s="71"/>
      <c r="D17" s="72"/>
      <c r="E17" s="46"/>
      <c r="F17" s="49">
        <f>D17*E17</f>
        <v>0</v>
      </c>
    </row>
    <row r="18" spans="1:6" s="45" customFormat="1" ht="9.75">
      <c r="A18" s="69"/>
      <c r="B18" s="70" t="s">
        <v>47</v>
      </c>
      <c r="D18" s="72"/>
      <c r="E18" s="44"/>
      <c r="F18" s="49">
        <f>D18*E18</f>
        <v>0</v>
      </c>
    </row>
    <row r="19" spans="1:6" s="45" customFormat="1" ht="12" customHeight="1">
      <c r="A19" s="41" t="s">
        <v>40</v>
      </c>
      <c r="B19" s="42" t="s">
        <v>48</v>
      </c>
      <c r="C19" s="43" t="s">
        <v>24</v>
      </c>
      <c r="D19" s="44">
        <f>(190+231+37+20+38+39+39)*1.1</f>
        <v>653.4000000000001</v>
      </c>
      <c r="E19" s="44"/>
      <c r="F19" s="49">
        <f>D19*E19</f>
        <v>0</v>
      </c>
    </row>
    <row r="20" spans="1:6" s="45" customFormat="1" ht="12" customHeight="1">
      <c r="A20" s="41" t="s">
        <v>42</v>
      </c>
      <c r="B20" s="42" t="s">
        <v>49</v>
      </c>
      <c r="C20" s="43" t="s">
        <v>24</v>
      </c>
      <c r="D20" s="44">
        <f>15</f>
        <v>15</v>
      </c>
      <c r="E20" s="44"/>
      <c r="F20" s="49">
        <f>D20*E20</f>
        <v>0</v>
      </c>
    </row>
    <row r="21" spans="1:6" s="45" customFormat="1" ht="9.75">
      <c r="A21" s="69"/>
      <c r="B21" s="70"/>
      <c r="C21" s="71"/>
      <c r="D21" s="72"/>
      <c r="E21" s="44"/>
      <c r="F21" s="49"/>
    </row>
    <row r="22" spans="1:6" s="45" customFormat="1" ht="9.75">
      <c r="A22" s="41" t="s">
        <v>50</v>
      </c>
      <c r="B22" s="42" t="s">
        <v>51</v>
      </c>
      <c r="C22" s="43"/>
      <c r="D22" s="50"/>
      <c r="E22" s="44"/>
      <c r="F22" s="44"/>
    </row>
    <row r="23" spans="1:256" ht="69" customHeight="1">
      <c r="A23" s="73"/>
      <c r="B23" s="42" t="s">
        <v>52</v>
      </c>
      <c r="C23" s="43" t="s">
        <v>24</v>
      </c>
      <c r="D23" s="44">
        <f>(190+231+37+20+38+39+39)*1.05</f>
        <v>623.7</v>
      </c>
      <c r="E23" s="44"/>
      <c r="F23" s="49">
        <f>D23*E23</f>
        <v>0</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6" s="45" customFormat="1" ht="9.75">
      <c r="A24" s="69"/>
      <c r="B24" s="70"/>
      <c r="C24" s="71"/>
      <c r="D24" s="72"/>
      <c r="E24" s="44"/>
      <c r="F24" s="49"/>
    </row>
    <row r="25" spans="1:6" s="45" customFormat="1" ht="9.75">
      <c r="A25" s="41" t="s">
        <v>53</v>
      </c>
      <c r="B25" s="42" t="s">
        <v>55</v>
      </c>
      <c r="C25" s="43"/>
      <c r="D25" s="50"/>
      <c r="E25" s="44"/>
      <c r="F25" s="44"/>
    </row>
    <row r="26" spans="1:256" ht="58.5" customHeight="1">
      <c r="A26" s="41" t="s">
        <v>54</v>
      </c>
      <c r="B26" s="42" t="s">
        <v>56</v>
      </c>
      <c r="C26" s="43" t="s">
        <v>24</v>
      </c>
      <c r="D26" s="50">
        <f>500*0.5*1.05</f>
        <v>262.5</v>
      </c>
      <c r="E26" s="44"/>
      <c r="F26" s="49">
        <f>D26*E26</f>
        <v>0</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6" s="45" customFormat="1" ht="9.75">
      <c r="A27" s="41"/>
      <c r="B27" s="42"/>
      <c r="C27" s="43"/>
      <c r="D27" s="44"/>
      <c r="E27" s="44"/>
      <c r="F27" s="49"/>
    </row>
    <row r="28" spans="1:6" s="40" customFormat="1" ht="14.25" customHeight="1">
      <c r="A28" s="52"/>
      <c r="B28" s="53" t="s">
        <v>57</v>
      </c>
      <c r="C28" s="54"/>
      <c r="D28" s="55"/>
      <c r="E28" s="55"/>
      <c r="F28" s="74"/>
    </row>
    <row r="29" spans="1:6" s="40" customFormat="1" ht="15.75" customHeight="1">
      <c r="A29" s="57"/>
      <c r="B29" s="58" t="s">
        <v>33</v>
      </c>
      <c r="C29" s="59"/>
      <c r="D29" s="60"/>
      <c r="E29" s="60"/>
      <c r="F29" s="75">
        <f>SUM(F8:F27)</f>
        <v>0</v>
      </c>
    </row>
  </sheetData>
  <sheetProtection selectLockedCells="1" selectUnlockedCells="1"/>
  <mergeCells count="1">
    <mergeCell ref="B3:B4"/>
  </mergeCells>
  <printOptions/>
  <pageMargins left="0.7875" right="0.19652777777777777" top="0.7479166666666667" bottom="0.39375" header="0.5118055555555555" footer="0.5118055555555555"/>
  <pageSetup firstPageNumber="1" useFirstPageNumber="1"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sheetPr codeName="List14"/>
  <dimension ref="A1:IV98"/>
  <sheetViews>
    <sheetView view="pageBreakPreview" zoomScaleSheetLayoutView="100" zoomScalePageLayoutView="0" workbookViewId="0" topLeftCell="A82">
      <selection activeCell="E18" sqref="E18:E95"/>
    </sheetView>
  </sheetViews>
  <sheetFormatPr defaultColWidth="0" defaultRowHeight="15"/>
  <cols>
    <col min="1" max="1" width="4.796875" style="1" customWidth="1"/>
    <col min="2" max="2" width="40.796875" style="2" customWidth="1"/>
    <col min="3" max="3" width="3.796875" style="3" customWidth="1"/>
    <col min="4" max="4" width="6.796875" style="4" customWidth="1"/>
    <col min="5" max="5" width="6.59765625" style="4" customWidth="1"/>
    <col min="6" max="6" width="7.796875" style="5" customWidth="1"/>
    <col min="7" max="7" width="0.796875" style="6" customWidth="1"/>
    <col min="8" max="16384" width="0" style="6" hidden="1" customWidth="1"/>
  </cols>
  <sheetData>
    <row r="1" spans="1:6" s="12" customFormat="1" ht="9">
      <c r="A1" s="7"/>
      <c r="B1" s="8"/>
      <c r="C1" s="9"/>
      <c r="D1" s="10"/>
      <c r="E1" s="10"/>
      <c r="F1" s="11"/>
    </row>
    <row r="2" spans="1:6" s="12" customFormat="1" ht="9">
      <c r="A2" s="13"/>
      <c r="B2" s="8"/>
      <c r="C2" s="9"/>
      <c r="D2" s="10"/>
      <c r="E2" s="10"/>
      <c r="F2" s="11"/>
    </row>
    <row r="3" spans="1:6" s="12" customFormat="1" ht="11.25">
      <c r="A3" s="14" t="s">
        <v>0</v>
      </c>
      <c r="B3" s="169" t="s">
        <v>1</v>
      </c>
      <c r="C3" s="15" t="s">
        <v>2</v>
      </c>
      <c r="D3" s="16" t="s">
        <v>3</v>
      </c>
      <c r="E3" s="17" t="s">
        <v>4</v>
      </c>
      <c r="F3" s="18" t="s">
        <v>5</v>
      </c>
    </row>
    <row r="4" spans="1:6" s="12" customFormat="1" ht="11.25">
      <c r="A4" s="19"/>
      <c r="B4" s="169"/>
      <c r="C4" s="20"/>
      <c r="D4" s="21"/>
      <c r="E4" s="22"/>
      <c r="F4" s="23"/>
    </row>
    <row r="5" spans="1:6" s="12" customFormat="1" ht="9">
      <c r="A5" s="24"/>
      <c r="B5" s="25"/>
      <c r="C5" s="26"/>
      <c r="D5" s="27"/>
      <c r="E5" s="27"/>
      <c r="F5" s="28"/>
    </row>
    <row r="6" spans="1:6" s="66" customFormat="1" ht="11.25">
      <c r="A6" s="62"/>
      <c r="B6" s="63"/>
      <c r="C6" s="64"/>
      <c r="D6" s="65"/>
      <c r="E6" s="65"/>
      <c r="F6" s="65"/>
    </row>
    <row r="7" spans="1:6" s="40" customFormat="1" ht="12">
      <c r="A7" s="35" t="s">
        <v>58</v>
      </c>
      <c r="B7" s="36" t="s">
        <v>59</v>
      </c>
      <c r="C7" s="37"/>
      <c r="D7" s="38"/>
      <c r="E7" s="38"/>
      <c r="F7" s="39"/>
    </row>
    <row r="8" spans="1:6" s="45" customFormat="1" ht="9.75">
      <c r="A8" s="41"/>
      <c r="B8" s="42"/>
      <c r="C8" s="43"/>
      <c r="D8" s="44"/>
      <c r="E8" s="44"/>
      <c r="F8" s="44"/>
    </row>
    <row r="9" spans="1:39" s="45" customFormat="1" ht="9.75">
      <c r="A9" s="41"/>
      <c r="B9" s="51"/>
      <c r="C9" s="43"/>
      <c r="D9" s="76"/>
      <c r="E9" s="44"/>
      <c r="F9" s="77"/>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row>
    <row r="10" spans="1:6" s="45" customFormat="1" ht="9.75">
      <c r="A10" s="41" t="s">
        <v>60</v>
      </c>
      <c r="B10" s="79" t="s">
        <v>61</v>
      </c>
      <c r="C10" s="43"/>
      <c r="D10" s="44"/>
      <c r="E10" s="44"/>
      <c r="F10" s="49">
        <v>0</v>
      </c>
    </row>
    <row r="11" spans="1:6" s="45" customFormat="1" ht="9.75">
      <c r="A11" s="41"/>
      <c r="B11" s="79"/>
      <c r="C11" s="43"/>
      <c r="D11" s="44"/>
      <c r="E11" s="44"/>
      <c r="F11" s="49"/>
    </row>
    <row r="12" spans="1:6" s="45" customFormat="1" ht="9.75">
      <c r="A12" s="41" t="s">
        <v>62</v>
      </c>
      <c r="B12" s="79" t="s">
        <v>63</v>
      </c>
      <c r="C12" s="43"/>
      <c r="D12" s="44"/>
      <c r="E12" s="44"/>
      <c r="F12" s="49">
        <v>0</v>
      </c>
    </row>
    <row r="13" spans="1:6" s="45" customFormat="1" ht="71.25">
      <c r="A13" s="41"/>
      <c r="B13" s="42" t="s">
        <v>64</v>
      </c>
      <c r="C13" s="43"/>
      <c r="D13" s="50"/>
      <c r="E13" s="46"/>
      <c r="F13" s="46"/>
    </row>
    <row r="14" spans="1:6" s="45" customFormat="1" ht="30">
      <c r="A14" s="41"/>
      <c r="B14" s="42" t="s">
        <v>65</v>
      </c>
      <c r="C14" s="43"/>
      <c r="D14" s="50"/>
      <c r="E14" s="46"/>
      <c r="F14" s="46"/>
    </row>
    <row r="15" spans="1:6" s="45" customFormat="1" ht="20.25">
      <c r="A15" s="41"/>
      <c r="B15" s="42" t="s">
        <v>66</v>
      </c>
      <c r="C15" s="43"/>
      <c r="D15" s="50"/>
      <c r="E15" s="46"/>
      <c r="F15" s="46"/>
    </row>
    <row r="16" spans="1:6" s="45" customFormat="1" ht="51">
      <c r="A16" s="41"/>
      <c r="B16" s="51" t="s">
        <v>67</v>
      </c>
      <c r="C16" s="43"/>
      <c r="D16" s="44"/>
      <c r="E16" s="46"/>
      <c r="F16" s="49">
        <v>0</v>
      </c>
    </row>
    <row r="17" spans="1:6" s="45" customFormat="1" ht="9.75">
      <c r="A17" s="41"/>
      <c r="B17" s="42" t="s">
        <v>11</v>
      </c>
      <c r="C17" s="43"/>
      <c r="D17" s="44"/>
      <c r="E17" s="46"/>
      <c r="F17" s="49">
        <v>0</v>
      </c>
    </row>
    <row r="18" spans="1:6" s="45" customFormat="1" ht="20.25">
      <c r="A18" s="41"/>
      <c r="B18" s="42" t="s">
        <v>68</v>
      </c>
      <c r="C18" s="43"/>
      <c r="D18" s="44"/>
      <c r="E18" s="44"/>
      <c r="F18" s="49"/>
    </row>
    <row r="19" spans="1:6" s="45" customFormat="1" ht="9.75">
      <c r="A19" s="41"/>
      <c r="B19" s="42" t="s">
        <v>69</v>
      </c>
      <c r="C19" s="43" t="s">
        <v>26</v>
      </c>
      <c r="D19" s="44">
        <v>4</v>
      </c>
      <c r="E19" s="44"/>
      <c r="F19" s="49">
        <f>D19*E19</f>
        <v>0</v>
      </c>
    </row>
    <row r="20" spans="1:6" s="45" customFormat="1" ht="9.75">
      <c r="A20" s="41"/>
      <c r="B20" s="42"/>
      <c r="C20" s="43"/>
      <c r="D20" s="44"/>
      <c r="E20" s="44"/>
      <c r="F20" s="49"/>
    </row>
    <row r="21" spans="1:6" s="45" customFormat="1" ht="9.75">
      <c r="A21" s="41" t="s">
        <v>70</v>
      </c>
      <c r="B21" s="79" t="s">
        <v>71</v>
      </c>
      <c r="C21" s="43"/>
      <c r="D21" s="44"/>
      <c r="E21" s="44"/>
      <c r="F21" s="49">
        <v>0</v>
      </c>
    </row>
    <row r="22" spans="1:6" s="45" customFormat="1" ht="9.75">
      <c r="A22" s="41"/>
      <c r="B22" s="42" t="s">
        <v>72</v>
      </c>
      <c r="C22" s="43"/>
      <c r="D22" s="44"/>
      <c r="E22" s="46"/>
      <c r="F22" s="49">
        <v>0</v>
      </c>
    </row>
    <row r="23" spans="1:6" s="45" customFormat="1" ht="9.75">
      <c r="A23" s="41"/>
      <c r="B23" s="42" t="s">
        <v>11</v>
      </c>
      <c r="C23" s="43"/>
      <c r="D23" s="44"/>
      <c r="E23" s="46"/>
      <c r="F23" s="49">
        <v>0</v>
      </c>
    </row>
    <row r="24" spans="1:6" s="45" customFormat="1" ht="9.75">
      <c r="A24" s="41"/>
      <c r="B24" s="42" t="s">
        <v>73</v>
      </c>
      <c r="C24" s="43"/>
      <c r="D24" s="44"/>
      <c r="E24" s="44"/>
      <c r="F24" s="49"/>
    </row>
    <row r="25" spans="1:6" s="45" customFormat="1" ht="9.75">
      <c r="A25" s="41" t="s">
        <v>74</v>
      </c>
      <c r="B25" s="42" t="s">
        <v>75</v>
      </c>
      <c r="C25" s="43" t="s">
        <v>26</v>
      </c>
      <c r="D25" s="44">
        <v>4</v>
      </c>
      <c r="E25" s="44"/>
      <c r="F25" s="49">
        <f>D25*E25</f>
        <v>0</v>
      </c>
    </row>
    <row r="26" spans="1:6" s="45" customFormat="1" ht="9.75">
      <c r="A26" s="41"/>
      <c r="B26" s="42"/>
      <c r="C26" s="43"/>
      <c r="D26" s="44"/>
      <c r="E26" s="44"/>
      <c r="F26" s="49"/>
    </row>
    <row r="27" spans="1:6" s="45" customFormat="1" ht="9.75">
      <c r="A27" s="41" t="s">
        <v>76</v>
      </c>
      <c r="B27" s="79" t="s">
        <v>77</v>
      </c>
      <c r="C27" s="43"/>
      <c r="D27" s="44"/>
      <c r="E27" s="44"/>
      <c r="F27" s="49">
        <f>D27*E27</f>
        <v>0</v>
      </c>
    </row>
    <row r="28" spans="1:6" s="45" customFormat="1" ht="51">
      <c r="A28" s="41"/>
      <c r="B28" s="51" t="s">
        <v>78</v>
      </c>
      <c r="C28" s="43"/>
      <c r="D28" s="44"/>
      <c r="E28" s="46"/>
      <c r="F28" s="49">
        <f>D28*E28</f>
        <v>0</v>
      </c>
    </row>
    <row r="29" spans="1:6" s="45" customFormat="1" ht="40.5">
      <c r="A29" s="41"/>
      <c r="B29" s="80" t="s">
        <v>79</v>
      </c>
      <c r="C29" s="43"/>
      <c r="D29" s="44"/>
      <c r="E29" s="46"/>
      <c r="F29" s="49"/>
    </row>
    <row r="30" spans="1:6" s="45" customFormat="1" ht="9.75">
      <c r="A30" s="41"/>
      <c r="B30" s="42" t="s">
        <v>11</v>
      </c>
      <c r="C30" s="43"/>
      <c r="D30" s="44"/>
      <c r="E30" s="46"/>
      <c r="F30" s="49">
        <f>D30*E30</f>
        <v>0</v>
      </c>
    </row>
    <row r="31" spans="1:6" s="45" customFormat="1" ht="9.75">
      <c r="A31" s="41" t="s">
        <v>80</v>
      </c>
      <c r="B31" s="42" t="s">
        <v>81</v>
      </c>
      <c r="C31" s="43" t="s">
        <v>26</v>
      </c>
      <c r="D31" s="44">
        <v>6</v>
      </c>
      <c r="E31" s="44"/>
      <c r="F31" s="49">
        <f>D31*E31</f>
        <v>0</v>
      </c>
    </row>
    <row r="32" spans="1:6" s="45" customFormat="1" ht="9.75">
      <c r="A32" s="41"/>
      <c r="B32" s="42"/>
      <c r="C32" s="43"/>
      <c r="D32" s="44"/>
      <c r="E32" s="44"/>
      <c r="F32" s="49"/>
    </row>
    <row r="33" spans="1:6" s="45" customFormat="1" ht="9.75">
      <c r="A33" s="41" t="s">
        <v>82</v>
      </c>
      <c r="B33" s="79" t="s">
        <v>83</v>
      </c>
      <c r="C33" s="43"/>
      <c r="D33" s="50"/>
      <c r="E33" s="44"/>
      <c r="F33" s="44"/>
    </row>
    <row r="34" spans="1:6" s="45" customFormat="1" ht="30">
      <c r="A34" s="41"/>
      <c r="B34" s="51" t="s">
        <v>84</v>
      </c>
      <c r="C34" s="43"/>
      <c r="D34" s="50"/>
      <c r="E34" s="46"/>
      <c r="F34" s="46"/>
    </row>
    <row r="35" spans="1:6" s="45" customFormat="1" ht="9.75">
      <c r="A35" s="41"/>
      <c r="B35" s="42" t="s">
        <v>11</v>
      </c>
      <c r="C35" s="43"/>
      <c r="D35" s="50"/>
      <c r="E35" s="46"/>
      <c r="F35" s="46"/>
    </row>
    <row r="36" spans="1:6" s="45" customFormat="1" ht="20.25">
      <c r="A36" s="41"/>
      <c r="B36" s="42" t="s">
        <v>85</v>
      </c>
      <c r="E36" s="44"/>
      <c r="F36" s="49"/>
    </row>
    <row r="37" spans="1:6" s="45" customFormat="1" ht="9.75">
      <c r="A37" s="41" t="s">
        <v>86</v>
      </c>
      <c r="B37" s="42" t="s">
        <v>87</v>
      </c>
      <c r="C37" s="43" t="s">
        <v>30</v>
      </c>
      <c r="D37" s="50">
        <f>33*1*0.5</f>
        <v>16.5</v>
      </c>
      <c r="E37" s="44"/>
      <c r="F37" s="49">
        <f>D37*E37</f>
        <v>0</v>
      </c>
    </row>
    <row r="38" spans="1:6" s="45" customFormat="1" ht="9.75">
      <c r="A38" s="43"/>
      <c r="B38" s="79"/>
      <c r="C38" s="43"/>
      <c r="D38" s="44"/>
      <c r="E38" s="44"/>
      <c r="F38" s="49">
        <f>D38*E38</f>
        <v>0</v>
      </c>
    </row>
    <row r="39" spans="1:6" s="45" customFormat="1" ht="9.75">
      <c r="A39" s="41" t="s">
        <v>88</v>
      </c>
      <c r="B39" s="79" t="s">
        <v>89</v>
      </c>
      <c r="C39" s="43"/>
      <c r="D39" s="50"/>
      <c r="E39" s="44"/>
      <c r="F39" s="44"/>
    </row>
    <row r="40" spans="1:6" s="45" customFormat="1" ht="20.25">
      <c r="A40" s="41"/>
      <c r="B40" s="42" t="s">
        <v>90</v>
      </c>
      <c r="C40" s="43"/>
      <c r="D40" s="50"/>
      <c r="E40" s="46"/>
      <c r="F40" s="46"/>
    </row>
    <row r="41" spans="1:6" s="45" customFormat="1" ht="9.75">
      <c r="A41" s="41"/>
      <c r="B41" s="42" t="s">
        <v>11</v>
      </c>
      <c r="C41" s="43"/>
      <c r="D41" s="50"/>
      <c r="E41" s="46"/>
      <c r="F41" s="46"/>
    </row>
    <row r="42" spans="1:6" s="45" customFormat="1" ht="9.75">
      <c r="A42" s="41"/>
      <c r="B42" s="42" t="s">
        <v>91</v>
      </c>
      <c r="C42" s="43" t="s">
        <v>30</v>
      </c>
      <c r="D42" s="50">
        <f>33*0.1*0.5</f>
        <v>1.6500000000000001</v>
      </c>
      <c r="E42" s="44"/>
      <c r="F42" s="49">
        <f>D42*E42</f>
        <v>0</v>
      </c>
    </row>
    <row r="43" spans="1:6" s="45" customFormat="1" ht="9.75">
      <c r="A43" s="41"/>
      <c r="B43" s="42"/>
      <c r="C43" s="43"/>
      <c r="D43" s="50"/>
      <c r="E43" s="44"/>
      <c r="F43" s="49"/>
    </row>
    <row r="44" spans="1:6" s="45" customFormat="1" ht="9.75">
      <c r="A44" s="41" t="s">
        <v>92</v>
      </c>
      <c r="B44" s="79" t="s">
        <v>93</v>
      </c>
      <c r="C44" s="43"/>
      <c r="D44" s="44"/>
      <c r="E44" s="44"/>
      <c r="F44" s="49">
        <f>D44*E44</f>
        <v>0</v>
      </c>
    </row>
    <row r="45" spans="1:6" s="45" customFormat="1" ht="51">
      <c r="A45" s="41"/>
      <c r="B45" s="42" t="s">
        <v>94</v>
      </c>
      <c r="C45" s="43"/>
      <c r="D45" s="50"/>
      <c r="E45" s="46"/>
      <c r="F45" s="46"/>
    </row>
    <row r="46" spans="1:6" s="45" customFormat="1" ht="9.75">
      <c r="A46" s="41"/>
      <c r="B46" s="42" t="s">
        <v>11</v>
      </c>
      <c r="C46" s="43"/>
      <c r="D46" s="44"/>
      <c r="E46" s="44"/>
      <c r="F46" s="49">
        <f>D46*E46</f>
        <v>0</v>
      </c>
    </row>
    <row r="47" spans="1:6" s="45" customFormat="1" ht="9.75">
      <c r="A47" s="41"/>
      <c r="B47" s="42" t="s">
        <v>95</v>
      </c>
      <c r="C47" s="43"/>
      <c r="D47" s="44"/>
      <c r="E47" s="44"/>
      <c r="F47" s="49">
        <f>D47*E47</f>
        <v>0</v>
      </c>
    </row>
    <row r="48" spans="1:6" s="45" customFormat="1" ht="9.75">
      <c r="A48" s="41"/>
      <c r="B48" s="42"/>
      <c r="C48" s="43"/>
      <c r="D48" s="44"/>
      <c r="E48" s="44"/>
      <c r="F48" s="49"/>
    </row>
    <row r="49" spans="1:6" s="45" customFormat="1" ht="9.75">
      <c r="A49" s="41" t="s">
        <v>96</v>
      </c>
      <c r="B49" s="42" t="s">
        <v>97</v>
      </c>
      <c r="C49" s="43" t="s">
        <v>17</v>
      </c>
      <c r="D49" s="50">
        <f>33*1.05</f>
        <v>34.65</v>
      </c>
      <c r="E49" s="44"/>
      <c r="F49" s="49">
        <f>D49*E49</f>
        <v>0</v>
      </c>
    </row>
    <row r="50" spans="1:6" s="45" customFormat="1" ht="9.75">
      <c r="A50" s="41"/>
      <c r="B50" s="42"/>
      <c r="C50" s="43"/>
      <c r="D50" s="44"/>
      <c r="E50" s="44"/>
      <c r="F50" s="49"/>
    </row>
    <row r="51" spans="1:6" s="45" customFormat="1" ht="9.75">
      <c r="A51" s="41"/>
      <c r="B51" s="42"/>
      <c r="C51" s="43"/>
      <c r="D51" s="44"/>
      <c r="E51" s="44"/>
      <c r="F51" s="49"/>
    </row>
    <row r="52" spans="1:6" s="45" customFormat="1" ht="20.25">
      <c r="A52" s="41" t="s">
        <v>98</v>
      </c>
      <c r="B52" s="79" t="s">
        <v>99</v>
      </c>
      <c r="C52" s="43"/>
      <c r="D52" s="50"/>
      <c r="E52" s="44"/>
      <c r="F52" s="44"/>
    </row>
    <row r="53" spans="1:6" s="45" customFormat="1" ht="20.25">
      <c r="A53" s="41"/>
      <c r="B53" s="42" t="s">
        <v>100</v>
      </c>
      <c r="C53" s="43"/>
      <c r="D53" s="50"/>
      <c r="E53" s="46"/>
      <c r="F53" s="46"/>
    </row>
    <row r="54" spans="1:6" s="45" customFormat="1" ht="9.75">
      <c r="A54" s="41"/>
      <c r="B54" s="42" t="s">
        <v>11</v>
      </c>
      <c r="C54" s="43"/>
      <c r="D54" s="50"/>
      <c r="E54" s="46"/>
      <c r="F54" s="46"/>
    </row>
    <row r="55" spans="1:6" s="45" customFormat="1" ht="20.25">
      <c r="A55" s="41"/>
      <c r="B55" s="42" t="s">
        <v>101</v>
      </c>
      <c r="C55" s="43" t="s">
        <v>30</v>
      </c>
      <c r="D55" s="50">
        <f>33*(0.5*0.5-0.12)</f>
        <v>4.29</v>
      </c>
      <c r="E55" s="44"/>
      <c r="F55" s="49">
        <f>D55*E55</f>
        <v>0</v>
      </c>
    </row>
    <row r="56" spans="1:6" s="45" customFormat="1" ht="9.75">
      <c r="A56" s="41"/>
      <c r="B56" s="42"/>
      <c r="C56" s="43"/>
      <c r="D56" s="44"/>
      <c r="E56" s="44"/>
      <c r="F56" s="49"/>
    </row>
    <row r="57" spans="1:6" s="45" customFormat="1" ht="20.25">
      <c r="A57" s="41" t="s">
        <v>102</v>
      </c>
      <c r="B57" s="79" t="s">
        <v>103</v>
      </c>
      <c r="C57" s="43"/>
      <c r="D57" s="50"/>
      <c r="E57" s="44"/>
      <c r="F57" s="44"/>
    </row>
    <row r="58" spans="1:6" s="45" customFormat="1" ht="20.25">
      <c r="A58" s="41"/>
      <c r="B58" s="42" t="s">
        <v>104</v>
      </c>
      <c r="C58" s="43"/>
      <c r="D58" s="50"/>
      <c r="E58" s="46"/>
      <c r="F58" s="46"/>
    </row>
    <row r="59" spans="1:6" s="45" customFormat="1" ht="9.75">
      <c r="A59" s="41"/>
      <c r="B59" s="42" t="s">
        <v>11</v>
      </c>
      <c r="C59" s="43"/>
      <c r="D59" s="50"/>
      <c r="E59" s="46"/>
      <c r="F59" s="46"/>
    </row>
    <row r="60" spans="1:6" s="45" customFormat="1" ht="20.25">
      <c r="A60" s="41"/>
      <c r="B60" s="42" t="s">
        <v>105</v>
      </c>
      <c r="C60" s="43" t="s">
        <v>30</v>
      </c>
      <c r="D60" s="50">
        <f>33*0.5*0.5</f>
        <v>8.25</v>
      </c>
      <c r="E60" s="44"/>
      <c r="F60" s="49">
        <f>D60*E60</f>
        <v>0</v>
      </c>
    </row>
    <row r="61" spans="1:6" s="45" customFormat="1" ht="9.75">
      <c r="A61" s="41"/>
      <c r="B61" s="42"/>
      <c r="C61" s="43"/>
      <c r="D61" s="44"/>
      <c r="E61" s="44"/>
      <c r="F61" s="49"/>
    </row>
    <row r="62" spans="1:6" s="48" customFormat="1" ht="9.75">
      <c r="A62" s="41" t="s">
        <v>106</v>
      </c>
      <c r="B62" s="81" t="s">
        <v>107</v>
      </c>
      <c r="D62" s="82"/>
      <c r="E62" s="82"/>
      <c r="F62" s="83">
        <v>0</v>
      </c>
    </row>
    <row r="63" spans="1:6" s="48" customFormat="1" ht="60.75">
      <c r="A63" s="41"/>
      <c r="B63" s="84" t="s">
        <v>213</v>
      </c>
      <c r="D63" s="82"/>
      <c r="F63" s="83">
        <v>0</v>
      </c>
    </row>
    <row r="64" spans="1:6" s="48" customFormat="1" ht="9.75">
      <c r="A64" s="41"/>
      <c r="B64" s="84" t="s">
        <v>11</v>
      </c>
      <c r="D64" s="82"/>
      <c r="F64" s="83">
        <v>0</v>
      </c>
    </row>
    <row r="65" spans="1:6" s="48" customFormat="1" ht="20.25">
      <c r="A65" s="41"/>
      <c r="B65" s="84" t="s">
        <v>108</v>
      </c>
      <c r="D65" s="82"/>
      <c r="E65" s="82"/>
      <c r="F65" s="83">
        <v>0</v>
      </c>
    </row>
    <row r="66" spans="1:6" s="48" customFormat="1" ht="9.75">
      <c r="A66" s="41" t="s">
        <v>109</v>
      </c>
      <c r="B66" s="84" t="s">
        <v>214</v>
      </c>
      <c r="C66" s="85" t="s">
        <v>17</v>
      </c>
      <c r="D66" s="50">
        <f>(52.09+10.67+32.32+26.14+18.9+19.4+19.85+15.02+18.94)*1.05</f>
        <v>223.99650000000003</v>
      </c>
      <c r="E66" s="82"/>
      <c r="F66" s="49">
        <f>D66*E66</f>
        <v>0</v>
      </c>
    </row>
    <row r="67" spans="1:6" s="48" customFormat="1" ht="9.75">
      <c r="A67" s="41"/>
      <c r="B67" s="84"/>
      <c r="C67" s="85"/>
      <c r="D67" s="50"/>
      <c r="E67" s="82"/>
      <c r="F67" s="49"/>
    </row>
    <row r="68" spans="1:6" s="48" customFormat="1" ht="9.75">
      <c r="A68" s="41" t="s">
        <v>110</v>
      </c>
      <c r="B68" s="81" t="s">
        <v>215</v>
      </c>
      <c r="D68" s="82"/>
      <c r="E68" s="82"/>
      <c r="F68" s="83">
        <v>0</v>
      </c>
    </row>
    <row r="69" spans="1:6" s="48" customFormat="1" ht="60.75">
      <c r="A69" s="41"/>
      <c r="B69" s="84" t="s">
        <v>216</v>
      </c>
      <c r="D69" s="82"/>
      <c r="F69" s="83">
        <v>0</v>
      </c>
    </row>
    <row r="70" spans="1:6" s="48" customFormat="1" ht="9.75">
      <c r="A70" s="41"/>
      <c r="B70" s="84" t="s">
        <v>11</v>
      </c>
      <c r="D70" s="82"/>
      <c r="F70" s="83">
        <v>0</v>
      </c>
    </row>
    <row r="71" spans="1:6" s="48" customFormat="1" ht="20.25">
      <c r="A71" s="41"/>
      <c r="B71" s="84" t="s">
        <v>108</v>
      </c>
      <c r="D71" s="82"/>
      <c r="E71" s="82"/>
      <c r="F71" s="83">
        <v>0</v>
      </c>
    </row>
    <row r="72" spans="1:6" s="48" customFormat="1" ht="9.75">
      <c r="A72" s="41" t="s">
        <v>112</v>
      </c>
      <c r="B72" s="84" t="s">
        <v>217</v>
      </c>
      <c r="C72" s="85" t="s">
        <v>17</v>
      </c>
      <c r="D72" s="50">
        <f>(25.91+25.89+14.48+14.47+11.08+11.08)*1.05</f>
        <v>108.0555</v>
      </c>
      <c r="E72" s="82"/>
      <c r="F72" s="49">
        <f>D72*E72</f>
        <v>0</v>
      </c>
    </row>
    <row r="73" spans="1:6" s="78" customFormat="1" ht="9.75">
      <c r="A73" s="69"/>
      <c r="B73" s="70"/>
      <c r="C73" s="71"/>
      <c r="D73" s="50"/>
      <c r="E73" s="86"/>
      <c r="F73" s="87"/>
    </row>
    <row r="74" spans="1:6" s="48" customFormat="1" ht="9.75">
      <c r="A74" s="41" t="s">
        <v>117</v>
      </c>
      <c r="B74" s="81" t="s">
        <v>111</v>
      </c>
      <c r="D74" s="82"/>
      <c r="E74" s="82"/>
      <c r="F74" s="83">
        <v>0</v>
      </c>
    </row>
    <row r="75" spans="1:256" ht="30">
      <c r="A75" s="41" t="s">
        <v>218</v>
      </c>
      <c r="B75" s="42" t="s">
        <v>113</v>
      </c>
      <c r="C75" s="43" t="s">
        <v>30</v>
      </c>
      <c r="D75" s="50">
        <f>0.2*1*76</f>
        <v>15.200000000000001</v>
      </c>
      <c r="E75" s="44"/>
      <c r="F75" s="49">
        <f>D75*E75</f>
        <v>0</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0.5">
      <c r="A76" s="41" t="s">
        <v>219</v>
      </c>
      <c r="B76" s="42" t="s">
        <v>114</v>
      </c>
      <c r="C76" s="43" t="s">
        <v>24</v>
      </c>
      <c r="D76" s="50">
        <f>3</f>
        <v>3</v>
      </c>
      <c r="E76" s="44"/>
      <c r="F76" s="49">
        <f>D76*E76</f>
        <v>0</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51">
      <c r="A77" s="41" t="s">
        <v>220</v>
      </c>
      <c r="B77" s="42" t="s">
        <v>115</v>
      </c>
      <c r="C77" s="43" t="s">
        <v>30</v>
      </c>
      <c r="D77" s="50">
        <v>1.5</v>
      </c>
      <c r="E77" s="44"/>
      <c r="F77" s="49">
        <f>D77*E77</f>
        <v>0</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81">
      <c r="A78" s="41" t="s">
        <v>221</v>
      </c>
      <c r="B78" s="42" t="s">
        <v>224</v>
      </c>
      <c r="C78" s="43" t="s">
        <v>17</v>
      </c>
      <c r="D78" s="50">
        <f>76</f>
        <v>76</v>
      </c>
      <c r="E78" s="44"/>
      <c r="F78" s="49">
        <f>D78*E78</f>
        <v>0</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51">
      <c r="A79" s="41" t="s">
        <v>222</v>
      </c>
      <c r="B79" s="42" t="s">
        <v>116</v>
      </c>
      <c r="C79" s="43" t="s">
        <v>30</v>
      </c>
      <c r="D79" s="50">
        <f>0.75*76</f>
        <v>57</v>
      </c>
      <c r="E79" s="44"/>
      <c r="F79" s="49">
        <f>D79*E79</f>
        <v>0</v>
      </c>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6" s="78" customFormat="1" ht="9.75">
      <c r="A80" s="69"/>
      <c r="B80" s="70"/>
      <c r="C80" s="71"/>
      <c r="D80" s="50"/>
      <c r="E80" s="86"/>
      <c r="F80" s="87"/>
    </row>
    <row r="81" spans="1:6" s="48" customFormat="1" ht="9.75">
      <c r="A81" s="41" t="s">
        <v>121</v>
      </c>
      <c r="B81" s="81" t="s">
        <v>118</v>
      </c>
      <c r="D81" s="82"/>
      <c r="E81" s="82"/>
      <c r="F81" s="83">
        <v>0</v>
      </c>
    </row>
    <row r="82" spans="1:6" s="48" customFormat="1" ht="30">
      <c r="A82" s="41"/>
      <c r="B82" s="84" t="s">
        <v>119</v>
      </c>
      <c r="D82" s="82"/>
      <c r="F82" s="83">
        <v>0</v>
      </c>
    </row>
    <row r="83" spans="1:6" s="48" customFormat="1" ht="9.75">
      <c r="A83" s="41"/>
      <c r="B83" s="84" t="s">
        <v>120</v>
      </c>
      <c r="C83" s="43" t="s">
        <v>30</v>
      </c>
      <c r="D83" s="50">
        <f>0.45*(76+1*6)</f>
        <v>36.9</v>
      </c>
      <c r="E83" s="82"/>
      <c r="F83" s="49">
        <f>D83*E83</f>
        <v>0</v>
      </c>
    </row>
    <row r="84" spans="1:6" s="78" customFormat="1" ht="9.75">
      <c r="A84" s="69"/>
      <c r="B84" s="70"/>
      <c r="C84" s="71"/>
      <c r="D84" s="50"/>
      <c r="E84" s="86"/>
      <c r="F84" s="87"/>
    </row>
    <row r="85" spans="1:6" s="78" customFormat="1" ht="9.75">
      <c r="A85" s="69" t="s">
        <v>212</v>
      </c>
      <c r="B85" s="79" t="s">
        <v>122</v>
      </c>
      <c r="C85" s="71"/>
      <c r="D85" s="50"/>
      <c r="E85" s="86"/>
      <c r="F85" s="87"/>
    </row>
    <row r="86" spans="1:6" s="78" customFormat="1" ht="102">
      <c r="A86" s="69"/>
      <c r="B86" s="88" t="s">
        <v>123</v>
      </c>
      <c r="C86" s="71"/>
      <c r="D86" s="50"/>
      <c r="E86" s="86"/>
      <c r="F86" s="87"/>
    </row>
    <row r="87" spans="1:6" s="78" customFormat="1" ht="9.75">
      <c r="A87" s="69"/>
      <c r="B87" s="42" t="s">
        <v>11</v>
      </c>
      <c r="C87" s="43"/>
      <c r="D87" s="44"/>
      <c r="E87" s="89"/>
      <c r="F87" s="90">
        <f>D87*E87</f>
        <v>0</v>
      </c>
    </row>
    <row r="88" spans="1:6" s="78" customFormat="1" ht="20.25">
      <c r="A88" s="69"/>
      <c r="B88" s="42" t="s">
        <v>124</v>
      </c>
      <c r="C88" s="43" t="s">
        <v>17</v>
      </c>
      <c r="D88" s="44">
        <v>76</v>
      </c>
      <c r="E88" s="44"/>
      <c r="F88" s="49">
        <f>D88*E88</f>
        <v>0</v>
      </c>
    </row>
    <row r="89" spans="1:6" s="78" customFormat="1" ht="9.75">
      <c r="A89" s="69"/>
      <c r="B89" s="70"/>
      <c r="C89" s="71"/>
      <c r="D89" s="50"/>
      <c r="E89" s="86"/>
      <c r="F89" s="87"/>
    </row>
    <row r="90" spans="1:6" s="48" customFormat="1" ht="9.75">
      <c r="A90" s="41" t="s">
        <v>223</v>
      </c>
      <c r="B90" s="81" t="s">
        <v>209</v>
      </c>
      <c r="D90" s="82"/>
      <c r="E90" s="82"/>
      <c r="F90" s="83">
        <v>0</v>
      </c>
    </row>
    <row r="91" spans="1:6" s="48" customFormat="1" ht="40.5">
      <c r="A91" s="162"/>
      <c r="B91" s="84" t="s">
        <v>225</v>
      </c>
      <c r="D91" s="82"/>
      <c r="F91" s="83">
        <v>0</v>
      </c>
    </row>
    <row r="92" spans="1:6" s="48" customFormat="1" ht="9.75">
      <c r="A92" s="162"/>
      <c r="B92" s="84" t="s">
        <v>11</v>
      </c>
      <c r="D92" s="82"/>
      <c r="F92" s="83">
        <v>0</v>
      </c>
    </row>
    <row r="93" spans="1:6" s="48" customFormat="1" ht="20.25">
      <c r="A93" s="162"/>
      <c r="B93" s="84" t="s">
        <v>210</v>
      </c>
      <c r="D93" s="82"/>
      <c r="E93" s="82"/>
      <c r="F93" s="83">
        <v>0</v>
      </c>
    </row>
    <row r="94" spans="1:6" s="48" customFormat="1" ht="9.75">
      <c r="A94" s="162"/>
      <c r="B94" s="84" t="s">
        <v>211</v>
      </c>
      <c r="C94" s="85" t="s">
        <v>17</v>
      </c>
      <c r="D94" s="82">
        <v>76</v>
      </c>
      <c r="E94" s="82"/>
      <c r="F94" s="49">
        <f>D94*E94</f>
        <v>0</v>
      </c>
    </row>
    <row r="95" spans="1:6" s="48" customFormat="1" ht="9.75">
      <c r="A95" s="162"/>
      <c r="B95" s="84" t="s">
        <v>226</v>
      </c>
      <c r="C95" s="85" t="s">
        <v>17</v>
      </c>
      <c r="D95" s="82">
        <v>84</v>
      </c>
      <c r="E95" s="82"/>
      <c r="F95" s="49">
        <f>D95*E95</f>
        <v>0</v>
      </c>
    </row>
    <row r="96" spans="1:6" s="48" customFormat="1" ht="9.75">
      <c r="A96" s="162"/>
      <c r="B96" s="84"/>
      <c r="D96" s="82"/>
      <c r="E96" s="82"/>
      <c r="F96" s="83"/>
    </row>
    <row r="97" spans="1:6" s="91" customFormat="1" ht="12">
      <c r="A97" s="52"/>
      <c r="B97" s="53" t="s">
        <v>125</v>
      </c>
      <c r="C97" s="54"/>
      <c r="D97" s="55"/>
      <c r="E97" s="55"/>
      <c r="F97" s="74"/>
    </row>
    <row r="98" spans="1:6" s="91" customFormat="1" ht="12">
      <c r="A98" s="57"/>
      <c r="B98" s="58" t="s">
        <v>33</v>
      </c>
      <c r="C98" s="59"/>
      <c r="D98" s="60"/>
      <c r="E98" s="60"/>
      <c r="F98" s="75">
        <f>SUM(F9:F96)</f>
        <v>0</v>
      </c>
    </row>
  </sheetData>
  <sheetProtection selectLockedCells="1" selectUnlockedCells="1"/>
  <mergeCells count="1">
    <mergeCell ref="B3:B4"/>
  </mergeCells>
  <printOptions/>
  <pageMargins left="0.7875" right="0.19652777777777777" top="0.7479166666666667" bottom="0.39375" header="0.5118055555555555" footer="0.5118055555555555"/>
  <pageSetup firstPageNumber="1" useFirstPageNumber="1" horizontalDpi="300" verticalDpi="300" orientation="portrait" paperSize="9" scale="67" r:id="rId1"/>
  <rowBreaks count="2" manualBreakCount="2">
    <brk id="49" max="6" man="1"/>
    <brk id="84" max="6" man="1"/>
  </rowBreaks>
</worksheet>
</file>

<file path=xl/worksheets/sheet4.xml><?xml version="1.0" encoding="utf-8"?>
<worksheet xmlns="http://schemas.openxmlformats.org/spreadsheetml/2006/main" xmlns:r="http://schemas.openxmlformats.org/officeDocument/2006/relationships">
  <sheetPr codeName="List5"/>
  <dimension ref="A1:IV53"/>
  <sheetViews>
    <sheetView view="pageBreakPreview" zoomScaleSheetLayoutView="100" zoomScalePageLayoutView="0" workbookViewId="0" topLeftCell="A19">
      <selection activeCell="E12" sqref="E12:E48"/>
    </sheetView>
  </sheetViews>
  <sheetFormatPr defaultColWidth="0" defaultRowHeight="15"/>
  <cols>
    <col min="1" max="1" width="4.796875" style="1" customWidth="1"/>
    <col min="2" max="2" width="40.796875" style="2" customWidth="1"/>
    <col min="3" max="3" width="3.796875" style="3" customWidth="1"/>
    <col min="4" max="4" width="6.796875" style="4" customWidth="1"/>
    <col min="5" max="5" width="6.59765625" style="4" customWidth="1"/>
    <col min="6" max="6" width="7.796875" style="5" customWidth="1"/>
    <col min="7" max="7" width="0.796875" style="6" customWidth="1"/>
    <col min="8" max="16384" width="0" style="6" hidden="1" customWidth="1"/>
  </cols>
  <sheetData>
    <row r="1" spans="1:6" s="12" customFormat="1" ht="9">
      <c r="A1" s="7"/>
      <c r="B1" s="8"/>
      <c r="C1" s="9"/>
      <c r="D1" s="10"/>
      <c r="E1" s="10"/>
      <c r="F1" s="11"/>
    </row>
    <row r="2" spans="1:6" s="12" customFormat="1" ht="9">
      <c r="A2" s="13"/>
      <c r="B2" s="8"/>
      <c r="C2" s="9"/>
      <c r="D2" s="10"/>
      <c r="E2" s="10"/>
      <c r="F2" s="11"/>
    </row>
    <row r="3" spans="1:6" s="12" customFormat="1" ht="11.25">
      <c r="A3" s="14" t="s">
        <v>0</v>
      </c>
      <c r="B3" s="169" t="s">
        <v>1</v>
      </c>
      <c r="C3" s="15" t="s">
        <v>2</v>
      </c>
      <c r="D3" s="16" t="s">
        <v>3</v>
      </c>
      <c r="E3" s="17" t="s">
        <v>4</v>
      </c>
      <c r="F3" s="18" t="s">
        <v>5</v>
      </c>
    </row>
    <row r="4" spans="1:6" s="12" customFormat="1" ht="11.25">
      <c r="A4" s="19"/>
      <c r="B4" s="169"/>
      <c r="C4" s="20"/>
      <c r="D4" s="21"/>
      <c r="E4" s="22"/>
      <c r="F4" s="23"/>
    </row>
    <row r="5" spans="1:6" s="12" customFormat="1" ht="9">
      <c r="A5" s="24"/>
      <c r="B5" s="25"/>
      <c r="C5" s="26"/>
      <c r="D5" s="27"/>
      <c r="E5" s="27"/>
      <c r="F5" s="28"/>
    </row>
    <row r="6" spans="1:6" s="45" customFormat="1" ht="9.75">
      <c r="A6" s="41"/>
      <c r="B6" s="42"/>
      <c r="C6" s="43"/>
      <c r="D6" s="44"/>
      <c r="E6" s="44"/>
      <c r="F6" s="44"/>
    </row>
    <row r="7" spans="1:6" s="92" customFormat="1" ht="12">
      <c r="A7" s="35" t="s">
        <v>126</v>
      </c>
      <c r="B7" s="36" t="s">
        <v>127</v>
      </c>
      <c r="C7" s="37"/>
      <c r="D7" s="38"/>
      <c r="E7" s="38"/>
      <c r="F7" s="39"/>
    </row>
    <row r="8" spans="1:6" s="45" customFormat="1" ht="9.75">
      <c r="A8" s="93"/>
      <c r="B8" s="94"/>
      <c r="C8" s="95"/>
      <c r="D8" s="96"/>
      <c r="E8" s="96"/>
      <c r="F8" s="97"/>
    </row>
    <row r="9" spans="1:6" s="78" customFormat="1" ht="9.75">
      <c r="A9" s="98" t="s">
        <v>128</v>
      </c>
      <c r="B9" s="79" t="s">
        <v>129</v>
      </c>
      <c r="C9" s="99"/>
      <c r="D9" s="100"/>
      <c r="E9" s="101"/>
      <c r="F9" s="102"/>
    </row>
    <row r="10" spans="1:6" s="78" customFormat="1" ht="20.25">
      <c r="A10" s="98"/>
      <c r="B10" s="79" t="s">
        <v>130</v>
      </c>
      <c r="C10" s="99"/>
      <c r="D10" s="100"/>
      <c r="E10" s="101"/>
      <c r="F10" s="102"/>
    </row>
    <row r="11" spans="1:6" s="78" customFormat="1" ht="20.25">
      <c r="A11" s="98"/>
      <c r="B11" s="42" t="s">
        <v>131</v>
      </c>
      <c r="C11" s="99"/>
      <c r="D11" s="100"/>
      <c r="E11" s="101"/>
      <c r="F11" s="102"/>
    </row>
    <row r="12" spans="1:6" s="78" customFormat="1" ht="20.25">
      <c r="A12" s="98"/>
      <c r="B12" s="42" t="s">
        <v>132</v>
      </c>
      <c r="C12" s="99"/>
      <c r="D12" s="100"/>
      <c r="E12" s="101"/>
      <c r="F12" s="102"/>
    </row>
    <row r="13" spans="1:6" s="78" customFormat="1" ht="9.75">
      <c r="A13" s="98"/>
      <c r="B13" s="42" t="s">
        <v>11</v>
      </c>
      <c r="C13" s="99"/>
      <c r="D13" s="100"/>
      <c r="E13" s="101"/>
      <c r="F13" s="102"/>
    </row>
    <row r="14" spans="1:6" s="78" customFormat="1" ht="9.75">
      <c r="A14" s="98"/>
      <c r="B14" s="42" t="s">
        <v>133</v>
      </c>
      <c r="C14" s="99"/>
      <c r="D14" s="100"/>
      <c r="E14" s="101"/>
      <c r="F14" s="102"/>
    </row>
    <row r="15" spans="1:6" s="45" customFormat="1" ht="9.75">
      <c r="A15" s="41" t="s">
        <v>134</v>
      </c>
      <c r="B15" s="42" t="s">
        <v>227</v>
      </c>
      <c r="C15" s="43" t="s">
        <v>30</v>
      </c>
      <c r="D15" s="44">
        <f>594*0.35*1.1</f>
        <v>228.69</v>
      </c>
      <c r="E15" s="44"/>
      <c r="F15" s="49">
        <f>D15*E15</f>
        <v>0</v>
      </c>
    </row>
    <row r="16" spans="1:6" s="45" customFormat="1" ht="9.75">
      <c r="A16" s="41"/>
      <c r="B16" s="42"/>
      <c r="C16" s="43"/>
      <c r="D16" s="50"/>
      <c r="E16" s="44"/>
      <c r="F16" s="49"/>
    </row>
    <row r="17" spans="1:6" s="78" customFormat="1" ht="9.75">
      <c r="A17" s="98" t="s">
        <v>135</v>
      </c>
      <c r="B17" s="79" t="s">
        <v>136</v>
      </c>
      <c r="C17" s="99"/>
      <c r="D17" s="100"/>
      <c r="E17" s="101"/>
      <c r="F17" s="102"/>
    </row>
    <row r="18" spans="1:6" s="78" customFormat="1" ht="20.25">
      <c r="A18" s="98"/>
      <c r="B18" s="79" t="s">
        <v>137</v>
      </c>
      <c r="C18" s="99"/>
      <c r="D18" s="100"/>
      <c r="E18" s="101"/>
      <c r="F18" s="102"/>
    </row>
    <row r="19" spans="1:6" s="78" customFormat="1" ht="20.25">
      <c r="A19" s="98"/>
      <c r="B19" s="42" t="s">
        <v>138</v>
      </c>
      <c r="C19" s="99"/>
      <c r="D19" s="100"/>
      <c r="E19" s="101"/>
      <c r="F19" s="102"/>
    </row>
    <row r="20" spans="1:6" s="78" customFormat="1" ht="20.25">
      <c r="A20" s="98"/>
      <c r="B20" s="42" t="s">
        <v>139</v>
      </c>
      <c r="C20" s="99"/>
      <c r="D20" s="100"/>
      <c r="E20" s="101"/>
      <c r="F20" s="102"/>
    </row>
    <row r="21" spans="1:6" s="78" customFormat="1" ht="9.75">
      <c r="A21" s="98"/>
      <c r="B21" s="42" t="s">
        <v>11</v>
      </c>
      <c r="C21" s="99"/>
      <c r="D21" s="100"/>
      <c r="E21" s="101"/>
      <c r="F21" s="102"/>
    </row>
    <row r="22" spans="1:6" s="78" customFormat="1" ht="9.75">
      <c r="A22" s="98"/>
      <c r="B22" s="42" t="s">
        <v>140</v>
      </c>
      <c r="C22" s="99"/>
      <c r="D22" s="100"/>
      <c r="E22" s="101"/>
      <c r="F22" s="102"/>
    </row>
    <row r="23" spans="1:6" s="45" customFormat="1" ht="9.75">
      <c r="A23" s="41" t="s">
        <v>141</v>
      </c>
      <c r="B23" s="42" t="s">
        <v>142</v>
      </c>
      <c r="C23" s="43" t="s">
        <v>30</v>
      </c>
      <c r="D23" s="44">
        <f>118*0.2*1.1</f>
        <v>25.960000000000004</v>
      </c>
      <c r="E23" s="44"/>
      <c r="F23" s="49">
        <f>D23*E23</f>
        <v>0</v>
      </c>
    </row>
    <row r="24" spans="1:6" s="45" customFormat="1" ht="9.75">
      <c r="A24" s="41"/>
      <c r="B24" s="42"/>
      <c r="C24" s="43"/>
      <c r="D24" s="44"/>
      <c r="E24" s="44"/>
      <c r="F24" s="49"/>
    </row>
    <row r="25" spans="1:6" s="45" customFormat="1" ht="9.75">
      <c r="A25" s="41" t="s">
        <v>143</v>
      </c>
      <c r="B25" s="79" t="s">
        <v>144</v>
      </c>
      <c r="C25" s="43"/>
      <c r="D25" s="44"/>
      <c r="E25" s="103"/>
      <c r="F25" s="90">
        <f>D25*E25</f>
        <v>0</v>
      </c>
    </row>
    <row r="26" spans="1:6" s="45" customFormat="1" ht="20.25">
      <c r="A26" s="41"/>
      <c r="B26" s="51" t="s">
        <v>145</v>
      </c>
      <c r="C26" s="43"/>
      <c r="D26" s="44"/>
      <c r="E26" s="89"/>
      <c r="F26" s="90">
        <f>D26*E26</f>
        <v>0</v>
      </c>
    </row>
    <row r="27" spans="1:6" s="45" customFormat="1" ht="9.75">
      <c r="A27" s="41"/>
      <c r="B27" s="42" t="s">
        <v>11</v>
      </c>
      <c r="C27" s="43"/>
      <c r="D27" s="44"/>
      <c r="E27" s="46"/>
      <c r="F27" s="49">
        <f>D27*E27</f>
        <v>0</v>
      </c>
    </row>
    <row r="28" spans="1:6" s="45" customFormat="1" ht="9.75">
      <c r="A28" s="41"/>
      <c r="B28" s="42" t="s">
        <v>146</v>
      </c>
      <c r="C28" s="43" t="s">
        <v>24</v>
      </c>
      <c r="D28" s="44">
        <f>594*1.025</f>
        <v>608.8499999999999</v>
      </c>
      <c r="E28" s="44"/>
      <c r="F28" s="49">
        <f>D28*E28</f>
        <v>0</v>
      </c>
    </row>
    <row r="29" spans="1:6" s="45" customFormat="1" ht="9.75">
      <c r="A29" s="41"/>
      <c r="B29" s="42"/>
      <c r="C29" s="43"/>
      <c r="D29" s="44"/>
      <c r="E29" s="44"/>
      <c r="F29" s="49"/>
    </row>
    <row r="30" spans="1:6" s="45" customFormat="1" ht="9.75">
      <c r="A30" s="41" t="s">
        <v>147</v>
      </c>
      <c r="B30" s="79" t="s">
        <v>148</v>
      </c>
      <c r="C30" s="43"/>
      <c r="D30" s="44"/>
      <c r="E30" s="44"/>
      <c r="F30" s="49">
        <f>D30*E30</f>
        <v>0</v>
      </c>
    </row>
    <row r="31" spans="1:6" s="45" customFormat="1" ht="30">
      <c r="A31" s="41"/>
      <c r="B31" s="42" t="s">
        <v>149</v>
      </c>
      <c r="C31" s="43"/>
      <c r="D31" s="44"/>
      <c r="E31" s="46"/>
      <c r="F31" s="49"/>
    </row>
    <row r="32" spans="1:6" s="45" customFormat="1" ht="9.75">
      <c r="A32" s="41"/>
      <c r="B32" s="42" t="s">
        <v>11</v>
      </c>
      <c r="C32" s="43"/>
      <c r="D32" s="44"/>
      <c r="E32" s="46"/>
      <c r="F32" s="49"/>
    </row>
    <row r="33" spans="1:6" s="45" customFormat="1" ht="9.75">
      <c r="A33" s="41"/>
      <c r="B33" s="42" t="s">
        <v>150</v>
      </c>
      <c r="C33" s="43"/>
      <c r="D33" s="44"/>
      <c r="E33" s="46"/>
      <c r="F33" s="49">
        <f>D33*E33</f>
        <v>0</v>
      </c>
    </row>
    <row r="34" spans="1:6" s="45" customFormat="1" ht="20.25">
      <c r="A34" s="41"/>
      <c r="B34" s="42" t="s">
        <v>151</v>
      </c>
      <c r="C34" s="43" t="s">
        <v>24</v>
      </c>
      <c r="D34" s="44">
        <f>594*1.025+81</f>
        <v>689.8499999999999</v>
      </c>
      <c r="E34" s="44"/>
      <c r="F34" s="49">
        <f>D34*E34</f>
        <v>0</v>
      </c>
    </row>
    <row r="35" spans="1:6" s="45" customFormat="1" ht="9.75">
      <c r="A35" s="41"/>
      <c r="B35" s="42"/>
      <c r="C35" s="43"/>
      <c r="D35" s="44"/>
      <c r="E35" s="44"/>
      <c r="F35" s="49"/>
    </row>
    <row r="36" spans="1:6" s="110" customFormat="1" ht="9.75">
      <c r="A36" s="104" t="s">
        <v>152</v>
      </c>
      <c r="B36" s="79" t="s">
        <v>228</v>
      </c>
      <c r="C36" s="106"/>
      <c r="D36" s="107"/>
      <c r="E36" s="107"/>
      <c r="F36" s="109">
        <f>D36*E36</f>
        <v>0</v>
      </c>
    </row>
    <row r="37" spans="1:6" s="110" customFormat="1" ht="30">
      <c r="A37" s="104"/>
      <c r="B37" s="51" t="s">
        <v>229</v>
      </c>
      <c r="C37" s="106"/>
      <c r="D37" s="44"/>
      <c r="E37" s="107"/>
      <c r="F37" s="109"/>
    </row>
    <row r="38" spans="1:6" s="110" customFormat="1" ht="9.75">
      <c r="A38" s="104"/>
      <c r="B38" s="42" t="s">
        <v>11</v>
      </c>
      <c r="C38" s="106"/>
      <c r="D38" s="44"/>
      <c r="E38" s="107"/>
      <c r="F38" s="109"/>
    </row>
    <row r="39" spans="1:6" s="110" customFormat="1" ht="9.75">
      <c r="A39" s="104"/>
      <c r="B39" s="42" t="s">
        <v>146</v>
      </c>
      <c r="C39" s="106" t="s">
        <v>24</v>
      </c>
      <c r="D39" s="44">
        <f>97*1.025</f>
        <v>99.425</v>
      </c>
      <c r="E39" s="107"/>
      <c r="F39" s="109">
        <f>D39*E39</f>
        <v>0</v>
      </c>
    </row>
    <row r="40" spans="1:6" s="110" customFormat="1" ht="9.75">
      <c r="A40" s="104"/>
      <c r="B40" s="51"/>
      <c r="C40" s="106"/>
      <c r="D40" s="44"/>
      <c r="E40" s="107"/>
      <c r="F40" s="109"/>
    </row>
    <row r="41" spans="1:10" s="116" customFormat="1" ht="12.75">
      <c r="A41" s="104" t="s">
        <v>153</v>
      </c>
      <c r="B41" s="79" t="s">
        <v>230</v>
      </c>
      <c r="C41" s="99"/>
      <c r="D41" s="113"/>
      <c r="E41" s="114"/>
      <c r="F41" s="115"/>
      <c r="H41" s="117"/>
      <c r="I41" s="118"/>
      <c r="J41" s="119"/>
    </row>
    <row r="42" spans="1:256" ht="30">
      <c r="A42" s="163"/>
      <c r="B42" s="42" t="s">
        <v>231</v>
      </c>
      <c r="C42" s="164"/>
      <c r="D42" s="165"/>
      <c r="E42" s="166"/>
      <c r="F42" s="167"/>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
      <c r="A43" s="163"/>
      <c r="B43" s="168" t="s">
        <v>232</v>
      </c>
      <c r="C43" s="106" t="s">
        <v>24</v>
      </c>
      <c r="D43" s="44">
        <f>97*1.025</f>
        <v>99.425</v>
      </c>
      <c r="E43" s="44"/>
      <c r="F43" s="44">
        <f>D43*E43</f>
        <v>0</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6" s="110" customFormat="1" ht="9.75">
      <c r="A44" s="104"/>
      <c r="B44" s="105"/>
      <c r="C44" s="106"/>
      <c r="D44" s="107"/>
      <c r="E44" s="108"/>
      <c r="F44" s="109">
        <f>D44*E44</f>
        <v>0</v>
      </c>
    </row>
    <row r="45" spans="1:10" s="116" customFormat="1" ht="12.75">
      <c r="A45" s="112" t="s">
        <v>157</v>
      </c>
      <c r="B45" s="79" t="s">
        <v>154</v>
      </c>
      <c r="C45" s="99"/>
      <c r="D45" s="113"/>
      <c r="E45" s="114"/>
      <c r="F45" s="115"/>
      <c r="H45" s="117"/>
      <c r="I45" s="118"/>
      <c r="J45" s="119"/>
    </row>
    <row r="46" spans="1:10" s="116" customFormat="1" ht="40.5">
      <c r="A46" s="112"/>
      <c r="B46" s="42" t="s">
        <v>155</v>
      </c>
      <c r="C46" s="99"/>
      <c r="D46" s="113"/>
      <c r="E46" s="114"/>
      <c r="F46" s="115"/>
      <c r="H46" s="117"/>
      <c r="I46" s="118"/>
      <c r="J46" s="119"/>
    </row>
    <row r="47" spans="1:10" s="116" customFormat="1" ht="12.75">
      <c r="A47" s="112"/>
      <c r="B47" s="42" t="s">
        <v>11</v>
      </c>
      <c r="C47" s="99"/>
      <c r="D47" s="113"/>
      <c r="E47" s="114"/>
      <c r="F47" s="115"/>
      <c r="H47" s="117"/>
      <c r="I47" s="118"/>
      <c r="J47" s="119"/>
    </row>
    <row r="48" spans="1:10" s="116" customFormat="1" ht="12.75">
      <c r="A48" s="112"/>
      <c r="B48" s="42" t="s">
        <v>156</v>
      </c>
      <c r="C48" s="106" t="s">
        <v>24</v>
      </c>
      <c r="D48" s="107">
        <f>149*1.1*1.025</f>
        <v>167.9975</v>
      </c>
      <c r="E48" s="114"/>
      <c r="F48" s="109">
        <f>D48*E48</f>
        <v>0</v>
      </c>
      <c r="H48" s="117"/>
      <c r="I48" s="118"/>
      <c r="J48" s="119"/>
    </row>
    <row r="49" spans="1:6" s="110" customFormat="1" ht="9.75">
      <c r="A49" s="104"/>
      <c r="B49" s="105"/>
      <c r="C49" s="106"/>
      <c r="D49" s="107"/>
      <c r="E49" s="108"/>
      <c r="F49" s="109"/>
    </row>
    <row r="50" spans="1:6" s="110" customFormat="1" ht="9.75">
      <c r="A50" s="104"/>
      <c r="B50" s="42"/>
      <c r="C50" s="106"/>
      <c r="D50" s="107"/>
      <c r="E50" s="107"/>
      <c r="F50" s="109"/>
    </row>
    <row r="51" spans="1:6" s="45" customFormat="1" ht="9.75">
      <c r="A51" s="41"/>
      <c r="B51" s="42"/>
      <c r="C51" s="43"/>
      <c r="D51" s="44"/>
      <c r="E51" s="44"/>
      <c r="F51" s="44"/>
    </row>
    <row r="52" spans="1:6" s="120" customFormat="1" ht="12">
      <c r="A52" s="52"/>
      <c r="B52" s="53" t="s">
        <v>158</v>
      </c>
      <c r="C52" s="54"/>
      <c r="D52" s="55"/>
      <c r="E52" s="55"/>
      <c r="F52" s="74"/>
    </row>
    <row r="53" spans="1:6" s="120" customFormat="1" ht="12">
      <c r="A53" s="57"/>
      <c r="B53" s="58" t="s">
        <v>33</v>
      </c>
      <c r="C53" s="59"/>
      <c r="D53" s="60"/>
      <c r="E53" s="60"/>
      <c r="F53" s="121">
        <f>SUM(F9:F51)</f>
        <v>0</v>
      </c>
    </row>
  </sheetData>
  <sheetProtection selectLockedCells="1" selectUnlockedCells="1"/>
  <mergeCells count="1">
    <mergeCell ref="B3:B4"/>
  </mergeCells>
  <printOptions/>
  <pageMargins left="0.7875" right="0.19652777777777777" top="0.7479166666666667" bottom="0.39375" header="0.5118055555555555" footer="0.5118055555555555"/>
  <pageSetup firstPageNumber="1" useFirstPageNumber="1" horizontalDpi="300" verticalDpi="300" orientation="portrait" paperSize="9" scale="76" r:id="rId1"/>
</worksheet>
</file>

<file path=xl/worksheets/sheet5.xml><?xml version="1.0" encoding="utf-8"?>
<worksheet xmlns="http://schemas.openxmlformats.org/spreadsheetml/2006/main" xmlns:r="http://schemas.openxmlformats.org/officeDocument/2006/relationships">
  <sheetPr codeName="List8"/>
  <dimension ref="A1:IV30"/>
  <sheetViews>
    <sheetView showZeros="0" view="pageBreakPreview" zoomScale="80" zoomScaleSheetLayoutView="80" zoomScalePageLayoutView="0" workbookViewId="0" topLeftCell="A1">
      <selection activeCell="E12" sqref="E12:E27"/>
    </sheetView>
  </sheetViews>
  <sheetFormatPr defaultColWidth="0" defaultRowHeight="15"/>
  <cols>
    <col min="1" max="1" width="4.796875" style="1" customWidth="1"/>
    <col min="2" max="2" width="40.796875" style="2" customWidth="1"/>
    <col min="3" max="3" width="3.796875" style="3" customWidth="1"/>
    <col min="4" max="4" width="6.796875" style="4" customWidth="1"/>
    <col min="5" max="5" width="6.59765625" style="4" customWidth="1"/>
    <col min="6" max="6" width="7.796875" style="5" customWidth="1"/>
    <col min="7" max="7" width="0.796875" style="6" customWidth="1"/>
    <col min="8" max="16384" width="0" style="6" hidden="1" customWidth="1"/>
  </cols>
  <sheetData>
    <row r="1" spans="1:6" s="12" customFormat="1" ht="9.75" customHeight="1">
      <c r="A1" s="7"/>
      <c r="B1" s="8"/>
      <c r="C1" s="9"/>
      <c r="D1" s="10"/>
      <c r="E1" s="10"/>
      <c r="F1" s="11"/>
    </row>
    <row r="2" spans="1:6" s="12" customFormat="1" ht="9.75" customHeight="1">
      <c r="A2" s="13"/>
      <c r="B2" s="8"/>
      <c r="C2" s="9"/>
      <c r="D2" s="10"/>
      <c r="E2" s="10"/>
      <c r="F2" s="11"/>
    </row>
    <row r="3" spans="1:6" s="12" customFormat="1" ht="13.5" customHeight="1">
      <c r="A3" s="14" t="s">
        <v>0</v>
      </c>
      <c r="B3" s="169" t="s">
        <v>1</v>
      </c>
      <c r="C3" s="15" t="s">
        <v>2</v>
      </c>
      <c r="D3" s="16" t="s">
        <v>3</v>
      </c>
      <c r="E3" s="17" t="s">
        <v>4</v>
      </c>
      <c r="F3" s="18" t="s">
        <v>5</v>
      </c>
    </row>
    <row r="4" spans="1:6" s="12" customFormat="1" ht="21.75" customHeight="1">
      <c r="A4" s="19"/>
      <c r="B4" s="169"/>
      <c r="C4" s="20"/>
      <c r="D4" s="21"/>
      <c r="E4" s="22"/>
      <c r="F4" s="23"/>
    </row>
    <row r="5" spans="1:6" s="12" customFormat="1" ht="7.5" customHeight="1">
      <c r="A5" s="24"/>
      <c r="B5" s="25"/>
      <c r="C5" s="26"/>
      <c r="D5" s="27"/>
      <c r="E5" s="27"/>
      <c r="F5" s="28"/>
    </row>
    <row r="6" spans="1:6" s="66" customFormat="1" ht="12">
      <c r="A6" s="122"/>
      <c r="B6" s="123"/>
      <c r="C6" s="124"/>
      <c r="D6" s="125"/>
      <c r="E6" s="125"/>
      <c r="F6" s="126"/>
    </row>
    <row r="7" spans="1:6" s="92" customFormat="1" ht="12">
      <c r="A7" s="35" t="s">
        <v>159</v>
      </c>
      <c r="B7" s="36" t="s">
        <v>160</v>
      </c>
      <c r="C7" s="37"/>
      <c r="D7" s="38"/>
      <c r="E7" s="38"/>
      <c r="F7" s="39"/>
    </row>
    <row r="8" spans="1:6" s="45" customFormat="1" ht="9.75">
      <c r="A8" s="41"/>
      <c r="B8" s="42"/>
      <c r="C8" s="43"/>
      <c r="D8" s="44"/>
      <c r="E8" s="44"/>
      <c r="F8" s="44"/>
    </row>
    <row r="9" spans="1:6" s="45" customFormat="1" ht="9.75">
      <c r="A9" s="127" t="s">
        <v>161</v>
      </c>
      <c r="B9" s="79" t="s">
        <v>162</v>
      </c>
      <c r="C9" s="43"/>
      <c r="D9" s="50"/>
      <c r="E9" s="44"/>
      <c r="F9" s="44"/>
    </row>
    <row r="10" spans="1:6" s="45" customFormat="1" ht="35.25" customHeight="1">
      <c r="A10" s="1"/>
      <c r="B10" s="42" t="s">
        <v>163</v>
      </c>
      <c r="C10" s="43"/>
      <c r="D10" s="50"/>
      <c r="E10" s="44"/>
      <c r="F10" s="44"/>
    </row>
    <row r="11" spans="1:6" s="45" customFormat="1" ht="51">
      <c r="A11" s="1"/>
      <c r="B11" s="42" t="s">
        <v>164</v>
      </c>
      <c r="C11" s="43"/>
      <c r="D11" s="50"/>
      <c r="E11" s="44"/>
      <c r="F11" s="44"/>
    </row>
    <row r="12" spans="1:6" s="45" customFormat="1" ht="9.75">
      <c r="A12" s="1"/>
      <c r="B12" s="42" t="s">
        <v>11</v>
      </c>
      <c r="C12" s="43"/>
      <c r="D12" s="50"/>
      <c r="E12" s="44"/>
      <c r="F12" s="44"/>
    </row>
    <row r="13" spans="1:6" s="45" customFormat="1" ht="9.75">
      <c r="A13" s="41" t="s">
        <v>165</v>
      </c>
      <c r="B13" s="42" t="s">
        <v>166</v>
      </c>
      <c r="C13" s="43" t="s">
        <v>26</v>
      </c>
      <c r="D13" s="128">
        <v>1</v>
      </c>
      <c r="E13" s="44"/>
      <c r="F13" s="44">
        <f>D13*E13</f>
        <v>0</v>
      </c>
    </row>
    <row r="14" spans="1:6" s="45" customFormat="1" ht="9.75">
      <c r="A14" s="41" t="s">
        <v>167</v>
      </c>
      <c r="B14" s="42" t="s">
        <v>168</v>
      </c>
      <c r="C14" s="43" t="s">
        <v>26</v>
      </c>
      <c r="D14" s="128">
        <v>1</v>
      </c>
      <c r="E14" s="44"/>
      <c r="F14" s="44">
        <f>D14*E14</f>
        <v>0</v>
      </c>
    </row>
    <row r="15" spans="1:6" s="45" customFormat="1" ht="15" customHeight="1">
      <c r="A15" s="41"/>
      <c r="B15" s="42"/>
      <c r="C15" s="43"/>
      <c r="D15" s="50"/>
      <c r="E15" s="44"/>
      <c r="F15" s="44"/>
    </row>
    <row r="16" spans="1:6" s="45" customFormat="1" ht="9.75">
      <c r="A16" s="127" t="s">
        <v>169</v>
      </c>
      <c r="B16" s="79" t="s">
        <v>170</v>
      </c>
      <c r="C16" s="43"/>
      <c r="D16" s="50"/>
      <c r="E16" s="44"/>
      <c r="F16" s="44"/>
    </row>
    <row r="17" spans="1:256" ht="50.25" customHeight="1">
      <c r="A17" s="41"/>
      <c r="B17" s="42" t="s">
        <v>171</v>
      </c>
      <c r="C17" s="129"/>
      <c r="D17" s="130"/>
      <c r="E17" s="131"/>
      <c r="F17" s="132"/>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6" customHeight="1">
      <c r="A18"/>
      <c r="B18" s="42" t="s">
        <v>172</v>
      </c>
      <c r="C18" s="129"/>
      <c r="D18" s="130"/>
      <c r="E18" s="131"/>
      <c r="F18" s="132"/>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 r="A19" s="41" t="s">
        <v>173</v>
      </c>
      <c r="B19" s="42" t="s">
        <v>174</v>
      </c>
      <c r="C19" s="43" t="s">
        <v>17</v>
      </c>
      <c r="D19" s="50">
        <f>21*6+3.5*4</f>
        <v>140</v>
      </c>
      <c r="E19" s="44"/>
      <c r="F19" s="44">
        <f>D19*E19</f>
        <v>0</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41" t="s">
        <v>175</v>
      </c>
      <c r="B20" s="133" t="s">
        <v>176</v>
      </c>
      <c r="C20" s="43" t="s">
        <v>17</v>
      </c>
      <c r="D20" s="50">
        <v>26.4</v>
      </c>
      <c r="E20" s="44"/>
      <c r="F20" s="44">
        <f>D20*E20</f>
        <v>0</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6" s="45" customFormat="1" ht="14.25" customHeight="1">
      <c r="A21" s="41"/>
      <c r="B21" s="42"/>
      <c r="C21" s="43"/>
      <c r="D21" s="50"/>
      <c r="E21" s="44"/>
      <c r="F21" s="44"/>
    </row>
    <row r="22" spans="1:10" s="66" customFormat="1" ht="11.25">
      <c r="A22" s="1" t="s">
        <v>177</v>
      </c>
      <c r="B22" s="79" t="s">
        <v>178</v>
      </c>
      <c r="C22" s="64"/>
      <c r="D22" s="134"/>
      <c r="E22" s="135"/>
      <c r="F22" s="136">
        <f>D22*E22</f>
        <v>0</v>
      </c>
      <c r="G22" s="137"/>
      <c r="H22" s="137"/>
      <c r="I22" s="137"/>
      <c r="J22" s="137"/>
    </row>
    <row r="23" spans="1:10" s="66" customFormat="1" ht="40.5">
      <c r="A23" s="1"/>
      <c r="B23" s="138" t="s">
        <v>179</v>
      </c>
      <c r="C23" s="64"/>
      <c r="D23" s="135"/>
      <c r="E23" s="139"/>
      <c r="F23" s="136">
        <f>D23*E23</f>
        <v>0</v>
      </c>
      <c r="G23" s="137"/>
      <c r="H23" s="137"/>
      <c r="I23" s="137"/>
      <c r="J23" s="137"/>
    </row>
    <row r="24" spans="1:10" s="66" customFormat="1" ht="11.25">
      <c r="A24" s="1"/>
      <c r="B24" s="138" t="s">
        <v>11</v>
      </c>
      <c r="C24" s="64"/>
      <c r="D24" s="135"/>
      <c r="E24" s="135"/>
      <c r="F24" s="136">
        <f>D24*E24</f>
        <v>0</v>
      </c>
      <c r="G24" s="137"/>
      <c r="H24" s="137"/>
      <c r="I24" s="137"/>
      <c r="J24" s="137"/>
    </row>
    <row r="25" spans="1:10" s="66" customFormat="1" ht="11.25">
      <c r="A25" s="1" t="s">
        <v>180</v>
      </c>
      <c r="B25" s="138" t="s">
        <v>181</v>
      </c>
      <c r="C25" s="43" t="s">
        <v>26</v>
      </c>
      <c r="D25" s="128">
        <v>2</v>
      </c>
      <c r="E25" s="44"/>
      <c r="F25" s="44">
        <f>D25*E25</f>
        <v>0</v>
      </c>
      <c r="G25" s="137"/>
      <c r="H25" s="137"/>
      <c r="I25" s="137"/>
      <c r="J25" s="137"/>
    </row>
    <row r="26" spans="1:6" s="45" customFormat="1" ht="15" customHeight="1">
      <c r="A26" s="41"/>
      <c r="B26" s="47"/>
      <c r="C26" s="99"/>
      <c r="D26" s="101"/>
      <c r="E26" s="44"/>
      <c r="F26" s="49"/>
    </row>
    <row r="27" spans="1:6" s="45" customFormat="1" ht="83.25" customHeight="1">
      <c r="A27" s="41" t="s">
        <v>182</v>
      </c>
      <c r="B27" s="140" t="s">
        <v>183</v>
      </c>
      <c r="C27" s="43" t="s">
        <v>13</v>
      </c>
      <c r="D27" s="44">
        <v>1</v>
      </c>
      <c r="E27" s="44"/>
      <c r="F27" s="49">
        <f>D27*E27</f>
        <v>0</v>
      </c>
    </row>
    <row r="28" spans="1:6" s="45" customFormat="1" ht="9.75">
      <c r="A28" s="41"/>
      <c r="B28" s="42"/>
      <c r="C28" s="43"/>
      <c r="D28" s="50"/>
      <c r="E28" s="44"/>
      <c r="F28" s="44"/>
    </row>
    <row r="29" spans="1:6" s="120" customFormat="1" ht="18.75" customHeight="1">
      <c r="A29" s="52"/>
      <c r="B29" s="53" t="s">
        <v>184</v>
      </c>
      <c r="C29" s="54"/>
      <c r="D29" s="55"/>
      <c r="E29" s="55"/>
      <c r="F29" s="141"/>
    </row>
    <row r="30" spans="1:6" s="120" customFormat="1" ht="15" customHeight="1">
      <c r="A30" s="57"/>
      <c r="B30" s="58" t="s">
        <v>33</v>
      </c>
      <c r="C30" s="59"/>
      <c r="D30" s="60"/>
      <c r="E30" s="60"/>
      <c r="F30" s="75">
        <f>SUM(F9:F28)</f>
        <v>0</v>
      </c>
    </row>
  </sheetData>
  <sheetProtection selectLockedCells="1" selectUnlockedCells="1"/>
  <mergeCells count="1">
    <mergeCell ref="B3:B4"/>
  </mergeCells>
  <printOptions/>
  <pageMargins left="0.7875" right="0.19652777777777777" top="0.7479166666666667" bottom="0.39375" header="0.5118055555555555" footer="0.5118055555555555"/>
  <pageSetup firstPageNumber="1" useFirstPageNumber="1" horizontalDpi="300" verticalDpi="300" orientation="portrait" paperSize="9" scale="82" r:id="rId1"/>
  <rowBreaks count="1" manualBreakCount="1">
    <brk id="30" max="255" man="1"/>
  </rowBreaks>
</worksheet>
</file>

<file path=xl/worksheets/sheet6.xml><?xml version="1.0" encoding="utf-8"?>
<worksheet xmlns="http://schemas.openxmlformats.org/spreadsheetml/2006/main" xmlns:r="http://schemas.openxmlformats.org/officeDocument/2006/relationships">
  <sheetPr codeName="List9"/>
  <dimension ref="A1:F20"/>
  <sheetViews>
    <sheetView view="pageBreakPreview" zoomScaleSheetLayoutView="100" zoomScalePageLayoutView="0" workbookViewId="0" topLeftCell="A1">
      <selection activeCell="E17" sqref="E17"/>
    </sheetView>
  </sheetViews>
  <sheetFormatPr defaultColWidth="0" defaultRowHeight="15"/>
  <cols>
    <col min="1" max="1" width="4.796875" style="1" customWidth="1"/>
    <col min="2" max="2" width="41.59765625" style="2" customWidth="1"/>
    <col min="3" max="3" width="3.796875" style="3" customWidth="1"/>
    <col min="4" max="4" width="6.796875" style="4" customWidth="1"/>
    <col min="5" max="5" width="6.59765625" style="4" customWidth="1"/>
    <col min="6" max="6" width="7.796875" style="5" customWidth="1"/>
    <col min="7" max="7" width="0.796875" style="6" customWidth="1"/>
    <col min="8" max="16384" width="0" style="6" hidden="1" customWidth="1"/>
  </cols>
  <sheetData>
    <row r="1" spans="1:6" s="12" customFormat="1" ht="9.75" customHeight="1">
      <c r="A1" s="7"/>
      <c r="B1" s="8"/>
      <c r="C1" s="9"/>
      <c r="D1" s="10"/>
      <c r="E1" s="10"/>
      <c r="F1" s="11"/>
    </row>
    <row r="2" spans="1:6" s="12" customFormat="1" ht="9.75" customHeight="1">
      <c r="A2" s="13"/>
      <c r="B2" s="8"/>
      <c r="C2" s="9"/>
      <c r="D2" s="10"/>
      <c r="E2" s="10"/>
      <c r="F2" s="11"/>
    </row>
    <row r="3" spans="1:6" s="12" customFormat="1" ht="13.5" customHeight="1">
      <c r="A3" s="14" t="s">
        <v>0</v>
      </c>
      <c r="B3" s="169" t="s">
        <v>1</v>
      </c>
      <c r="C3" s="15" t="s">
        <v>2</v>
      </c>
      <c r="D3" s="16" t="s">
        <v>3</v>
      </c>
      <c r="E3" s="17" t="s">
        <v>4</v>
      </c>
      <c r="F3" s="18" t="s">
        <v>5</v>
      </c>
    </row>
    <row r="4" spans="1:6" s="12" customFormat="1" ht="21.75" customHeight="1">
      <c r="A4" s="19"/>
      <c r="B4" s="169"/>
      <c r="C4" s="20"/>
      <c r="D4" s="21"/>
      <c r="E4" s="22"/>
      <c r="F4" s="23"/>
    </row>
    <row r="5" spans="1:6" s="12" customFormat="1" ht="7.5" customHeight="1">
      <c r="A5" s="24"/>
      <c r="B5" s="25"/>
      <c r="C5" s="26"/>
      <c r="D5" s="27"/>
      <c r="E5" s="27"/>
      <c r="F5" s="28"/>
    </row>
    <row r="6" spans="1:6" s="66" customFormat="1" ht="11.25">
      <c r="A6" s="62"/>
      <c r="B6" s="63"/>
      <c r="C6" s="64"/>
      <c r="D6" s="65"/>
      <c r="E6" s="65"/>
      <c r="F6" s="65"/>
    </row>
    <row r="7" spans="1:6" s="92" customFormat="1" ht="12">
      <c r="A7" s="67" t="s">
        <v>185</v>
      </c>
      <c r="B7" s="36" t="s">
        <v>186</v>
      </c>
      <c r="C7" s="37"/>
      <c r="D7" s="38"/>
      <c r="E7" s="38"/>
      <c r="F7" s="68"/>
    </row>
    <row r="8" spans="1:6" s="45" customFormat="1" ht="9.75">
      <c r="A8" s="41"/>
      <c r="B8" s="42"/>
      <c r="C8" s="43"/>
      <c r="D8" s="44"/>
      <c r="E8" s="44"/>
      <c r="F8" s="44"/>
    </row>
    <row r="9" spans="1:6" s="45" customFormat="1" ht="30">
      <c r="A9" s="41" t="s">
        <v>187</v>
      </c>
      <c r="B9" s="79" t="s">
        <v>188</v>
      </c>
      <c r="C9" s="43"/>
      <c r="D9" s="44"/>
      <c r="E9" s="44"/>
      <c r="F9" s="49"/>
    </row>
    <row r="10" spans="1:6" s="45" customFormat="1" ht="20.25">
      <c r="A10" s="41"/>
      <c r="B10" s="79" t="s">
        <v>189</v>
      </c>
      <c r="C10" s="43"/>
      <c r="D10" s="44"/>
      <c r="E10" s="44"/>
      <c r="F10" s="49"/>
    </row>
    <row r="11" spans="1:6" s="45" customFormat="1" ht="25.5" customHeight="1">
      <c r="A11" s="1"/>
      <c r="B11" s="42" t="s">
        <v>190</v>
      </c>
      <c r="C11" s="43"/>
      <c r="D11" s="44"/>
      <c r="E11" s="44"/>
      <c r="F11" s="49"/>
    </row>
    <row r="12" spans="1:6" s="45" customFormat="1" ht="14.25" customHeight="1">
      <c r="A12" s="1"/>
      <c r="B12" s="79" t="s">
        <v>191</v>
      </c>
      <c r="C12" s="43"/>
      <c r="D12" s="44"/>
      <c r="E12" s="44"/>
      <c r="F12" s="49"/>
    </row>
    <row r="13" spans="1:6" s="45" customFormat="1" ht="23.25" customHeight="1">
      <c r="A13" s="41" t="s">
        <v>192</v>
      </c>
      <c r="B13" s="42" t="s">
        <v>193</v>
      </c>
      <c r="C13" s="43"/>
      <c r="D13" s="44"/>
      <c r="E13" s="44"/>
      <c r="F13" s="49"/>
    </row>
    <row r="14" spans="1:6" s="45" customFormat="1" ht="12" customHeight="1">
      <c r="A14" s="41"/>
      <c r="B14" s="42" t="s">
        <v>194</v>
      </c>
      <c r="C14" s="71"/>
      <c r="D14" s="72"/>
      <c r="E14" s="44"/>
      <c r="F14" s="49"/>
    </row>
    <row r="15" spans="1:6" s="45" customFormat="1" ht="12.75" customHeight="1">
      <c r="A15" s="41"/>
      <c r="B15" s="42" t="s">
        <v>195</v>
      </c>
      <c r="C15" s="71"/>
      <c r="D15" s="72"/>
      <c r="E15" s="44"/>
      <c r="F15" s="49"/>
    </row>
    <row r="16" spans="1:6" s="111" customFormat="1" ht="12" customHeight="1">
      <c r="A16" s="41"/>
      <c r="B16" s="42" t="s">
        <v>196</v>
      </c>
      <c r="C16" s="43"/>
      <c r="D16" s="72"/>
      <c r="E16" s="44"/>
      <c r="F16" s="49">
        <f>D16*E16</f>
        <v>0</v>
      </c>
    </row>
    <row r="17" spans="1:6" s="45" customFormat="1" ht="12.75" customHeight="1">
      <c r="A17" s="41"/>
      <c r="B17" s="42" t="s">
        <v>197</v>
      </c>
      <c r="C17" s="43" t="s">
        <v>13</v>
      </c>
      <c r="D17" s="72">
        <v>1</v>
      </c>
      <c r="E17" s="44"/>
      <c r="F17" s="49">
        <f>D17*E17</f>
        <v>0</v>
      </c>
    </row>
    <row r="18" spans="1:6" s="45" customFormat="1" ht="8.25" customHeight="1">
      <c r="A18" s="41"/>
      <c r="B18" s="142"/>
      <c r="C18" s="43"/>
      <c r="D18" s="44"/>
      <c r="E18" s="44"/>
      <c r="F18" s="44"/>
    </row>
    <row r="19" spans="1:6" s="120" customFormat="1" ht="15" customHeight="1">
      <c r="A19" s="52"/>
      <c r="B19" s="53" t="s">
        <v>198</v>
      </c>
      <c r="C19" s="54"/>
      <c r="D19" s="55"/>
      <c r="E19" s="55"/>
      <c r="F19" s="74"/>
    </row>
    <row r="20" spans="1:6" s="120" customFormat="1" ht="15" customHeight="1">
      <c r="A20" s="57"/>
      <c r="B20" s="58" t="s">
        <v>33</v>
      </c>
      <c r="C20" s="59"/>
      <c r="D20" s="60"/>
      <c r="E20" s="60"/>
      <c r="F20" s="75">
        <f>SUM(F9:F17)</f>
        <v>0</v>
      </c>
    </row>
  </sheetData>
  <sheetProtection selectLockedCells="1" selectUnlockedCells="1"/>
  <mergeCells count="1">
    <mergeCell ref="B3:B4"/>
  </mergeCells>
  <printOptions/>
  <pageMargins left="0.7875" right="0.19652777777777777" top="0.7479166666666667" bottom="0.39375" header="0.5118055555555555" footer="0.5118055555555555"/>
  <pageSetup firstPageNumber="1" useFirstPageNumber="1" horizontalDpi="300" verticalDpi="300" orientation="portrait" paperSize="9" scale="82" r:id="rId1"/>
</worksheet>
</file>

<file path=xl/worksheets/sheet7.xml><?xml version="1.0" encoding="utf-8"?>
<worksheet xmlns="http://schemas.openxmlformats.org/spreadsheetml/2006/main" xmlns:r="http://schemas.openxmlformats.org/officeDocument/2006/relationships">
  <sheetPr codeName="List10"/>
  <dimension ref="A1:F42"/>
  <sheetViews>
    <sheetView showZeros="0" view="pageBreakPreview" zoomScaleSheetLayoutView="100" zoomScalePageLayoutView="0" workbookViewId="0" topLeftCell="A1">
      <selection activeCell="D37" sqref="D37"/>
    </sheetView>
  </sheetViews>
  <sheetFormatPr defaultColWidth="0" defaultRowHeight="15"/>
  <cols>
    <col min="1" max="1" width="4.796875" style="1" customWidth="1"/>
    <col min="2" max="2" width="35.796875" style="2" customWidth="1"/>
    <col min="3" max="3" width="2.59765625" style="3" customWidth="1"/>
    <col min="4" max="4" width="1.4921875" style="4" customWidth="1"/>
    <col min="5" max="5" width="11.796875" style="4" customWidth="1"/>
    <col min="6" max="6" width="13.5" style="5" customWidth="1"/>
    <col min="7" max="7" width="0.796875" style="6" customWidth="1"/>
    <col min="8" max="16384" width="0" style="6" hidden="1" customWidth="1"/>
  </cols>
  <sheetData>
    <row r="1" spans="1:6" s="12" customFormat="1" ht="9.75" customHeight="1">
      <c r="A1" s="7"/>
      <c r="B1" s="8"/>
      <c r="C1" s="9"/>
      <c r="D1" s="10"/>
      <c r="E1" s="10"/>
      <c r="F1" s="11"/>
    </row>
    <row r="2" spans="1:6" s="12" customFormat="1" ht="9.75" customHeight="1">
      <c r="A2" s="13"/>
      <c r="B2" s="8"/>
      <c r="C2" s="9"/>
      <c r="D2" s="10"/>
      <c r="E2" s="10"/>
      <c r="F2" s="11"/>
    </row>
    <row r="3" spans="1:6" s="45" customFormat="1" ht="9.75">
      <c r="A3" s="41"/>
      <c r="B3" s="42"/>
      <c r="C3" s="43"/>
      <c r="D3" s="44"/>
      <c r="E3" s="44"/>
      <c r="F3" s="50"/>
    </row>
    <row r="4" spans="1:6" s="148" customFormat="1" ht="42">
      <c r="A4" s="143"/>
      <c r="B4" s="144" t="s">
        <v>199</v>
      </c>
      <c r="C4" s="145"/>
      <c r="D4" s="146"/>
      <c r="E4" s="146"/>
      <c r="F4" s="147"/>
    </row>
    <row r="5" spans="1:6" s="45" customFormat="1" ht="9.75">
      <c r="A5" s="41"/>
      <c r="B5" s="42"/>
      <c r="C5" s="43"/>
      <c r="D5" s="44"/>
      <c r="E5" s="44"/>
      <c r="F5" s="50"/>
    </row>
    <row r="6" spans="1:6" s="45" customFormat="1" ht="9.75">
      <c r="A6" s="41"/>
      <c r="B6" s="42"/>
      <c r="C6" s="43"/>
      <c r="D6" s="44"/>
      <c r="E6" s="44"/>
      <c r="F6" s="50"/>
    </row>
    <row r="7" spans="1:6" s="148" customFormat="1" ht="15">
      <c r="A7" s="143" t="s">
        <v>200</v>
      </c>
      <c r="B7" s="149" t="str">
        <f>'1.pripremni'!B7</f>
        <v>PRIPREMNI RADOVI</v>
      </c>
      <c r="C7" s="145"/>
      <c r="D7" s="146"/>
      <c r="E7" s="146">
        <f>'1.pripremni'!F32</f>
        <v>0</v>
      </c>
      <c r="F7" s="147"/>
    </row>
    <row r="8" spans="1:6" s="155" customFormat="1" ht="15">
      <c r="A8" s="150"/>
      <c r="B8" s="151"/>
      <c r="C8" s="152"/>
      <c r="D8" s="153"/>
      <c r="E8" s="153"/>
      <c r="F8" s="154"/>
    </row>
    <row r="9" spans="1:6" s="148" customFormat="1" ht="15">
      <c r="A9" s="143" t="s">
        <v>201</v>
      </c>
      <c r="B9" s="149" t="str">
        <f>'2.zemljani'!B7</f>
        <v>ZEMLJANI RADOVI</v>
      </c>
      <c r="C9" s="145"/>
      <c r="D9" s="146"/>
      <c r="E9" s="146">
        <f>'2.zemljani'!F29</f>
        <v>0</v>
      </c>
      <c r="F9" s="147"/>
    </row>
    <row r="10" spans="1:6" s="155" customFormat="1" ht="15">
      <c r="A10" s="150"/>
      <c r="B10" s="151"/>
      <c r="C10" s="152"/>
      <c r="D10" s="153"/>
      <c r="E10" s="153"/>
      <c r="F10" s="154"/>
    </row>
    <row r="11" spans="1:6" s="148" customFormat="1" ht="15">
      <c r="A11" s="143" t="s">
        <v>58</v>
      </c>
      <c r="B11" s="149" t="str">
        <f>'3.ODVODNJA'!B7</f>
        <v>ODVODNJA</v>
      </c>
      <c r="C11" s="145"/>
      <c r="D11" s="146"/>
      <c r="E11" s="146">
        <f>'3.ODVODNJA'!F98</f>
        <v>0</v>
      </c>
      <c r="F11" s="147"/>
    </row>
    <row r="12" spans="1:6" s="155" customFormat="1" ht="15">
      <c r="A12" s="150"/>
      <c r="B12" s="151"/>
      <c r="C12" s="152"/>
      <c r="D12" s="153"/>
      <c r="E12" s="153"/>
      <c r="F12" s="154"/>
    </row>
    <row r="13" spans="1:6" s="148" customFormat="1" ht="30" customHeight="1">
      <c r="A13" s="143" t="s">
        <v>126</v>
      </c>
      <c r="B13" s="149" t="str">
        <f>'4.kolnička'!B7</f>
        <v>KOLNIČKA KONSTRUKCIJA I PJEŠAČKA STAZA</v>
      </c>
      <c r="C13" s="145"/>
      <c r="D13" s="146"/>
      <c r="E13" s="146">
        <f>'4.kolnička'!F53</f>
        <v>0</v>
      </c>
      <c r="F13" s="147"/>
    </row>
    <row r="14" spans="1:6" s="155" customFormat="1" ht="15">
      <c r="A14" s="150"/>
      <c r="B14" s="151"/>
      <c r="C14" s="152"/>
      <c r="D14" s="153"/>
      <c r="E14" s="153"/>
      <c r="F14" s="154"/>
    </row>
    <row r="15" spans="1:6" s="148" customFormat="1" ht="15">
      <c r="A15" s="143" t="s">
        <v>159</v>
      </c>
      <c r="B15" s="149" t="str">
        <f>'5.oprema ceste'!B7</f>
        <v>OPREMA CESTE</v>
      </c>
      <c r="C15" s="145"/>
      <c r="D15" s="146"/>
      <c r="E15" s="146">
        <f>'5.oprema ceste'!F30</f>
        <v>0</v>
      </c>
      <c r="F15" s="147"/>
    </row>
    <row r="16" spans="1:6" s="155" customFormat="1" ht="15">
      <c r="A16" s="150"/>
      <c r="B16" s="151"/>
      <c r="C16" s="152"/>
      <c r="D16" s="153"/>
      <c r="E16" s="153"/>
      <c r="F16" s="154"/>
    </row>
    <row r="17" spans="1:6" s="148" customFormat="1" ht="15">
      <c r="A17" s="143" t="s">
        <v>185</v>
      </c>
      <c r="B17" s="149" t="str">
        <f>'6kontrola izvedbe'!B7</f>
        <v>KONTROLA IZVEDBE</v>
      </c>
      <c r="C17" s="145"/>
      <c r="D17" s="146"/>
      <c r="E17" s="146">
        <f>'6kontrola izvedbe'!F20</f>
        <v>0</v>
      </c>
      <c r="F17" s="147"/>
    </row>
    <row r="18" spans="1:6" s="45" customFormat="1" ht="9.75">
      <c r="A18" s="156"/>
      <c r="B18" s="42"/>
      <c r="C18" s="43"/>
      <c r="D18" s="44"/>
      <c r="E18" s="44"/>
      <c r="F18" s="157"/>
    </row>
    <row r="19" spans="1:6" s="45" customFormat="1" ht="9.75">
      <c r="A19" s="41"/>
      <c r="B19" s="42"/>
      <c r="C19" s="43"/>
      <c r="D19" s="44"/>
      <c r="E19" s="44"/>
      <c r="F19" s="50"/>
    </row>
    <row r="20" spans="1:6" s="45" customFormat="1" ht="9.75">
      <c r="A20" s="41"/>
      <c r="B20" s="42"/>
      <c r="C20" s="43"/>
      <c r="D20" s="44"/>
      <c r="E20" s="44"/>
      <c r="F20" s="50"/>
    </row>
    <row r="21" spans="1:6" s="148" customFormat="1" ht="16.5" customHeight="1">
      <c r="A21" s="143" t="s">
        <v>202</v>
      </c>
      <c r="B21" s="149" t="s">
        <v>203</v>
      </c>
      <c r="C21" s="145"/>
      <c r="D21" s="146"/>
      <c r="E21" s="146">
        <f>SUM(E7:E17)</f>
        <v>0</v>
      </c>
      <c r="F21" s="147"/>
    </row>
    <row r="22" spans="1:6" s="45" customFormat="1" ht="9.75">
      <c r="A22" s="156"/>
      <c r="B22" s="42"/>
      <c r="C22" s="43"/>
      <c r="D22" s="44"/>
      <c r="E22" s="44"/>
      <c r="F22" s="157"/>
    </row>
    <row r="23" spans="1:6" s="148" customFormat="1" ht="17.25" customHeight="1">
      <c r="A23" s="143"/>
      <c r="B23" s="149" t="s">
        <v>204</v>
      </c>
      <c r="C23" s="145"/>
      <c r="D23" s="146"/>
      <c r="E23" s="146">
        <f>E21*25%</f>
        <v>0</v>
      </c>
      <c r="F23" s="147"/>
    </row>
    <row r="24" spans="1:6" s="45" customFormat="1" ht="9.75">
      <c r="A24" s="156"/>
      <c r="B24" s="42"/>
      <c r="C24" s="43"/>
      <c r="D24" s="44"/>
      <c r="E24" s="44"/>
      <c r="F24" s="157"/>
    </row>
    <row r="25" spans="1:6" s="148" customFormat="1" ht="18.75" customHeight="1">
      <c r="A25" s="143"/>
      <c r="B25" s="158" t="s">
        <v>205</v>
      </c>
      <c r="C25" s="145"/>
      <c r="D25" s="146"/>
      <c r="E25" s="146">
        <f>E21+E23</f>
        <v>0</v>
      </c>
      <c r="F25" s="147"/>
    </row>
    <row r="26" spans="1:6" s="45" customFormat="1" ht="9.75">
      <c r="A26" s="41"/>
      <c r="B26" s="42"/>
      <c r="C26" s="43"/>
      <c r="D26" s="44"/>
      <c r="E26" s="44"/>
      <c r="F26" s="50"/>
    </row>
    <row r="27" spans="1:6" s="45" customFormat="1" ht="9.75">
      <c r="A27" s="41"/>
      <c r="B27" s="42"/>
      <c r="C27" s="43"/>
      <c r="D27" s="44"/>
      <c r="E27" s="44"/>
      <c r="F27" s="50"/>
    </row>
    <row r="28" spans="1:6" s="45" customFormat="1" ht="9.75">
      <c r="A28" s="41"/>
      <c r="B28" s="42"/>
      <c r="C28" s="43"/>
      <c r="D28" s="44"/>
      <c r="E28" s="103"/>
      <c r="F28" s="50"/>
    </row>
    <row r="29" spans="1:6" s="45" customFormat="1" ht="9.75">
      <c r="A29" s="41"/>
      <c r="B29" s="42"/>
      <c r="C29" s="43"/>
      <c r="D29" s="44"/>
      <c r="E29" s="44"/>
      <c r="F29" s="50"/>
    </row>
    <row r="30" spans="1:6" s="45" customFormat="1" ht="9.75">
      <c r="A30" s="41"/>
      <c r="B30" s="42"/>
      <c r="C30" s="43"/>
      <c r="D30" s="44"/>
      <c r="E30" s="44"/>
      <c r="F30" s="50"/>
    </row>
    <row r="31" spans="1:6" s="45" customFormat="1" ht="9.75">
      <c r="A31" s="41"/>
      <c r="B31" s="42"/>
      <c r="C31" s="43"/>
      <c r="D31" s="44"/>
      <c r="E31" s="44"/>
      <c r="F31" s="50"/>
    </row>
    <row r="32" spans="1:6" s="45" customFormat="1" ht="9.75">
      <c r="A32" s="41"/>
      <c r="B32" s="42"/>
      <c r="C32" s="43"/>
      <c r="D32" s="44"/>
      <c r="E32" s="44"/>
      <c r="F32" s="50"/>
    </row>
    <row r="33" spans="1:6" s="45" customFormat="1" ht="9.75">
      <c r="A33" s="41"/>
      <c r="B33" s="42"/>
      <c r="C33" s="43"/>
      <c r="D33" s="44"/>
      <c r="E33" s="44"/>
      <c r="F33" s="50"/>
    </row>
    <row r="34" spans="1:6" s="45" customFormat="1" ht="9.75">
      <c r="A34" s="41"/>
      <c r="B34" s="42"/>
      <c r="C34" s="43"/>
      <c r="D34" s="44"/>
      <c r="E34" s="44"/>
      <c r="F34" s="50"/>
    </row>
    <row r="35" spans="1:6" s="45" customFormat="1" ht="9.75">
      <c r="A35" s="41"/>
      <c r="B35" s="42"/>
      <c r="C35" s="43"/>
      <c r="D35" s="44" t="s">
        <v>233</v>
      </c>
      <c r="E35" s="44"/>
      <c r="F35" s="50"/>
    </row>
    <row r="36" spans="1:6" s="45" customFormat="1" ht="9.75">
      <c r="A36" s="41"/>
      <c r="B36" s="42"/>
      <c r="C36" s="43"/>
      <c r="D36" s="44"/>
      <c r="E36" s="44"/>
      <c r="F36" s="50"/>
    </row>
    <row r="37" spans="1:6" s="45" customFormat="1" ht="9.75">
      <c r="A37" s="41"/>
      <c r="B37" s="42"/>
      <c r="C37" s="43"/>
      <c r="D37" s="159"/>
      <c r="E37" s="44"/>
      <c r="F37" s="50"/>
    </row>
    <row r="38" spans="1:6" s="45" customFormat="1" ht="9.75">
      <c r="A38" s="41"/>
      <c r="B38" s="42"/>
      <c r="C38" s="43"/>
      <c r="D38" s="44"/>
      <c r="E38" s="44"/>
      <c r="F38" s="50"/>
    </row>
    <row r="39" spans="1:6" s="45" customFormat="1" ht="9.75">
      <c r="A39" s="41"/>
      <c r="B39" s="42"/>
      <c r="C39" s="43"/>
      <c r="D39" s="44"/>
      <c r="E39" s="44"/>
      <c r="F39" s="50"/>
    </row>
    <row r="40" spans="1:6" s="45" customFormat="1" ht="9.75">
      <c r="A40" s="41"/>
      <c r="B40" s="42"/>
      <c r="C40" s="43"/>
      <c r="D40" s="44"/>
      <c r="E40" s="44"/>
      <c r="F40" s="50"/>
    </row>
    <row r="41" spans="1:6" s="45" customFormat="1" ht="9.75">
      <c r="A41" s="41"/>
      <c r="B41" s="42"/>
      <c r="C41" s="43"/>
      <c r="D41" s="44"/>
      <c r="E41" s="44"/>
      <c r="F41" s="50"/>
    </row>
    <row r="42" spans="1:6" s="45" customFormat="1" ht="9.75">
      <c r="A42" s="41"/>
      <c r="B42" s="42"/>
      <c r="C42" s="160"/>
      <c r="D42" s="161"/>
      <c r="E42" s="161"/>
      <c r="F42" s="50"/>
    </row>
  </sheetData>
  <sheetProtection selectLockedCells="1" selectUnlockedCells="1"/>
  <printOptions/>
  <pageMargins left="0.7875" right="0.19652777777777777" top="0.7479166666666667" bottom="0.39375" header="0.5118055555555555" footer="0.5118055555555555"/>
  <pageSetup firstPageNumber="1" useFirstPageNumber="1" horizontalDpi="300" verticalDpi="300" orientation="portrait" paperSize="9" scale="8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36449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TROŠKOVNIK</dc:title>
  <dc:subject>BETTERMENT D46 Vinkovci-Tovarnik</dc:subject>
  <dc:creator>Mirko Panić</dc:creator>
  <cp:keywords/>
  <dc:description/>
  <cp:lastModifiedBy>HP</cp:lastModifiedBy>
  <cp:lastPrinted>2007-02-19T13:29:39Z</cp:lastPrinted>
  <dcterms:created xsi:type="dcterms:W3CDTF">1997-05-14T10:58:24Z</dcterms:created>
  <dcterms:modified xsi:type="dcterms:W3CDTF">2019-08-02T08:33:40Z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-1363313048</vt:i4>
  </property>
  <property fmtid="{D5CDD505-2E9C-101B-9397-08002B2CF9AE}" pid="3" name="_AuthorEmail">
    <vt:lpwstr>Mladen.Jelacic@hrvatske-ceste.hr</vt:lpwstr>
  </property>
  <property fmtid="{D5CDD505-2E9C-101B-9397-08002B2CF9AE}" pid="4" name="_AuthorEmailDisplayName">
    <vt:lpwstr>Mladen Jelacic</vt:lpwstr>
  </property>
  <property fmtid="{D5CDD505-2E9C-101B-9397-08002B2CF9AE}" pid="5" name="_EmailSubject">
    <vt:lpwstr>Korigirani troškovnik</vt:lpwstr>
  </property>
  <property fmtid="{D5CDD505-2E9C-101B-9397-08002B2CF9AE}" pid="6" name="_PreviousAdHocReviewCycleID">
    <vt:i4>-348484786</vt:i4>
  </property>
  <property fmtid="{D5CDD505-2E9C-101B-9397-08002B2CF9AE}" pid="7" name="_ReviewingToolsShownOnce">
    <vt:lpwstr/>
  </property>
</Properties>
</file>